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intranet2/Utility Management/"/>
    </mc:Choice>
  </mc:AlternateContent>
  <xr:revisionPtr revIDLastSave="0" documentId="13_ncr:1_{B48673FF-DC08-4FE7-9DE7-B41D1F71984F}" xr6:coauthVersionLast="47" xr6:coauthVersionMax="47" xr10:uidLastSave="{00000000-0000-0000-0000-000000000000}"/>
  <bookViews>
    <workbookView xWindow="-120" yWindow="-120" windowWidth="29040" windowHeight="15840" tabRatio="635" activeTab="2" xr2:uid="{B4992AED-E9C6-4C9F-84C5-275E1663F3ED}"/>
  </bookViews>
  <sheets>
    <sheet name="Notes" sheetId="3" r:id="rId1"/>
    <sheet name="PW -WQCF FY23-24" sheetId="2" r:id="rId2"/>
    <sheet name="PW -WQCF FY24-25" sheetId="4" r:id="rId3"/>
  </sheets>
  <definedNames>
    <definedName name="_xlnm.Print_Area" localSheetId="0">#REF!</definedName>
    <definedName name="_xlnm.Print_Area" localSheetId="1">'PW -WQCF FY23-24'!$41:$41</definedName>
    <definedName name="_xlnm.Print_Area" localSheetId="2">'PW -WQCF FY24-25'!$42:$42</definedName>
    <definedName name="_xlnm.Print_Area">#REF!</definedName>
    <definedName name="_xlnm.Print_Titles" localSheetId="1">'PW -WQCF FY23-24'!$A:$C</definedName>
    <definedName name="_xlnm.Print_Titles" localSheetId="2">'PW -WQCF FY24-25'!$A:$C</definedName>
    <definedName name="_xlnm.Print_Titles">#N/A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4" l="1"/>
  <c r="F18" i="4"/>
  <c r="F16" i="4"/>
  <c r="F14" i="4"/>
  <c r="F13" i="4"/>
  <c r="F12" i="4"/>
  <c r="F11" i="4"/>
  <c r="F10" i="4"/>
  <c r="F9" i="4"/>
  <c r="F8" i="4"/>
  <c r="F6" i="4"/>
  <c r="F5" i="4"/>
  <c r="E27" i="4"/>
  <c r="L23" i="2" l="1"/>
  <c r="L18" i="2"/>
  <c r="L16" i="2"/>
  <c r="L14" i="2"/>
  <c r="L13" i="2"/>
  <c r="L12" i="2"/>
  <c r="L11" i="2"/>
  <c r="L10" i="2"/>
  <c r="L9" i="2"/>
  <c r="L8" i="2"/>
  <c r="L7" i="2"/>
  <c r="L6" i="2"/>
  <c r="L5" i="2"/>
  <c r="A40668" i="4"/>
  <c r="O37" i="4"/>
  <c r="N37" i="4"/>
  <c r="M37" i="4"/>
  <c r="L37" i="4"/>
  <c r="I37" i="4"/>
  <c r="H37" i="4"/>
  <c r="O33" i="4"/>
  <c r="N33" i="4"/>
  <c r="M33" i="4"/>
  <c r="L33" i="4"/>
  <c r="K33" i="4"/>
  <c r="K37" i="4" s="1"/>
  <c r="J33" i="4"/>
  <c r="J37" i="4" s="1"/>
  <c r="I33" i="4"/>
  <c r="H33" i="4"/>
  <c r="G33" i="4"/>
  <c r="G37" i="4" s="1"/>
  <c r="E33" i="4"/>
  <c r="E37" i="4" s="1"/>
  <c r="D33" i="4"/>
  <c r="D37" i="4" s="1"/>
  <c r="F33" i="4"/>
  <c r="F37" i="4" l="1"/>
  <c r="A40667" i="2" l="1"/>
  <c r="O36" i="2"/>
  <c r="N36" i="2"/>
  <c r="M36" i="2"/>
  <c r="L36" i="2"/>
  <c r="I36" i="2"/>
  <c r="H36" i="2"/>
  <c r="O32" i="2"/>
  <c r="N32" i="2"/>
  <c r="M32" i="2"/>
  <c r="L32" i="2"/>
  <c r="K32" i="2"/>
  <c r="K36" i="2" s="1"/>
  <c r="J32" i="2"/>
  <c r="J36" i="2" s="1"/>
  <c r="I32" i="2"/>
  <c r="H32" i="2"/>
  <c r="G32" i="2"/>
  <c r="G36" i="2" s="1"/>
  <c r="E32" i="2"/>
  <c r="E36" i="2" s="1"/>
  <c r="D32" i="2"/>
  <c r="D36" i="2" s="1"/>
  <c r="F23" i="2"/>
  <c r="F17" i="2"/>
  <c r="F15" i="2"/>
  <c r="F14" i="2"/>
  <c r="F13" i="2"/>
  <c r="F12" i="2"/>
  <c r="F10" i="2"/>
  <c r="F9" i="2"/>
  <c r="F8" i="2"/>
  <c r="F6" i="2"/>
  <c r="F5" i="2"/>
  <c r="F36" i="2" l="1"/>
  <c r="F3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tc={B63213AD-F2B9-497E-937E-74001C426D85}</author>
    <author>Whitney, Carrie</author>
  </authors>
  <commentList>
    <comment ref="B8" authorId="0" shapeId="0" xr:uid="{B63213AD-F2B9-497E-937E-74001C426D85}">
      <text>
        <t>[Threaded comment]
Your version of Excel allows you to read this threaded comment; however, any edits to it will get removed if the file is opened in a newer version of Excel. Learn more: https://go.microsoft.com/fwlink/?linkid=870924
Comment:
    Previous meter# 1005452473</t>
      </text>
    </comment>
    <comment ref="A11" authorId="1" shapeId="0" xr:uid="{814EBFFF-069B-4AB9-AAF9-450821B5E0E1}">
      <text>
        <r>
          <rPr>
            <b/>
            <sz val="8"/>
            <color indexed="81"/>
            <rFont val="Tahoma"/>
            <family val="2"/>
          </rPr>
          <t>Whitney, Carrie:</t>
        </r>
        <r>
          <rPr>
            <sz val="8"/>
            <color indexed="81"/>
            <rFont val="Tahoma"/>
            <family val="2"/>
          </rPr>
          <t xml:space="preserve">
Updated from 6893386571 to agree with PG&amp;E 08/01/19</t>
        </r>
      </text>
    </comment>
    <comment ref="A19" authorId="1" shapeId="0" xr:uid="{0F0836D0-A458-4CEA-BB0A-CFBE11A98EE3}">
      <text>
        <r>
          <rPr>
            <b/>
            <sz val="8"/>
            <color indexed="81"/>
            <rFont val="Tahoma"/>
            <family val="2"/>
          </rPr>
          <t>Whitney, Carrie:</t>
        </r>
        <r>
          <rPr>
            <sz val="8"/>
            <color indexed="81"/>
            <rFont val="Tahoma"/>
            <family val="2"/>
          </rPr>
          <t xml:space="preserve">
Updated from 2694340027 to agree with PG&amp;E 08/01/19</t>
        </r>
      </text>
    </comment>
    <comment ref="A20" authorId="1" shapeId="0" xr:uid="{25B46822-4386-4263-8BDB-992B6961C5E2}">
      <text>
        <r>
          <rPr>
            <b/>
            <sz val="8"/>
            <color indexed="81"/>
            <rFont val="Tahoma"/>
            <family val="2"/>
          </rPr>
          <t>Whitney, Carrie:</t>
        </r>
        <r>
          <rPr>
            <sz val="8"/>
            <color indexed="81"/>
            <rFont val="Tahoma"/>
            <family val="2"/>
          </rPr>
          <t xml:space="preserve">
Added to 0947 per my request. Formerly 9826607942-9, SA 2693745120, Closed and moved here.</t>
        </r>
      </text>
    </comment>
    <comment ref="A23" authorId="1" shapeId="0" xr:uid="{C01225DA-08F0-4B4F-A7E0-839048980BC0}">
      <text>
        <r>
          <rPr>
            <b/>
            <sz val="8"/>
            <color indexed="81"/>
            <rFont val="Tahoma"/>
            <family val="2"/>
          </rPr>
          <t>Whitney, Carrie:</t>
        </r>
        <r>
          <rPr>
            <sz val="8"/>
            <color indexed="81"/>
            <rFont val="Tahoma"/>
            <family val="2"/>
          </rPr>
          <t xml:space="preserve">
Updated from 2694340914 to agree with PG&amp;E 08/01/19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Whitney, Carrie</author>
    <author>tc={6B7E624C-869E-406C-83EF-C80E87CCD650}</author>
  </authors>
  <commentList>
    <comment ref="A11" authorId="0" shapeId="0" xr:uid="{8BED624A-2986-4785-AD8E-D72DCFA2EB7A}">
      <text>
        <r>
          <rPr>
            <b/>
            <sz val="8"/>
            <color indexed="81"/>
            <rFont val="Tahoma"/>
            <family val="2"/>
          </rPr>
          <t>Whitney, Carrie:</t>
        </r>
        <r>
          <rPr>
            <sz val="8"/>
            <color indexed="81"/>
            <rFont val="Tahoma"/>
            <family val="2"/>
          </rPr>
          <t xml:space="preserve">
Updated from 6893386571 to agree with PG&amp;E 08/01/19</t>
        </r>
      </text>
    </comment>
    <comment ref="I12" authorId="1" shapeId="0" xr:uid="{6B7E624C-869E-406C-83EF-C80E87CCD650}">
      <text>
        <t>[Threaded comment]
Your version of Excel allows you to read this threaded comment; however, any edits to it will get removed if the file is opened in a newer version of Excel. Learn more: https://go.microsoft.com/fwlink/?linkid=870924
Comment:
    $18.11
Statement Date: 01/02/25 
Entered Date: 02/13/25</t>
      </text>
    </comment>
    <comment ref="A19" authorId="0" shapeId="0" xr:uid="{9F7632F9-FA0A-4715-BD3F-1E299E5DC096}">
      <text>
        <r>
          <rPr>
            <b/>
            <sz val="8"/>
            <color indexed="81"/>
            <rFont val="Tahoma"/>
            <family val="2"/>
          </rPr>
          <t>Whitney, Carrie:</t>
        </r>
        <r>
          <rPr>
            <sz val="8"/>
            <color indexed="81"/>
            <rFont val="Tahoma"/>
            <family val="2"/>
          </rPr>
          <t xml:space="preserve">
Updated from 2694340027 to agree with PG&amp;E 08/01/19</t>
        </r>
      </text>
    </comment>
    <comment ref="A23" authorId="0" shapeId="0" xr:uid="{E34EFB1D-6B51-4A5C-A49B-BC3320BF7823}">
      <text>
        <r>
          <rPr>
            <b/>
            <sz val="8"/>
            <color indexed="81"/>
            <rFont val="Tahoma"/>
            <family val="2"/>
          </rPr>
          <t>Whitney, Carrie:</t>
        </r>
        <r>
          <rPr>
            <sz val="8"/>
            <color indexed="81"/>
            <rFont val="Tahoma"/>
            <family val="2"/>
          </rPr>
          <t xml:space="preserve">
Updated from 2694340914 to agree with PG&amp;E 08/01/19</t>
        </r>
      </text>
    </comment>
    <comment ref="A27" authorId="0" shapeId="0" xr:uid="{B4374A1F-9858-4B51-A5D6-24762E95ED66}">
      <text>
        <r>
          <rPr>
            <b/>
            <sz val="8"/>
            <color indexed="81"/>
            <rFont val="Tahoma"/>
            <family val="2"/>
          </rPr>
          <t>Whitney, Carrie:</t>
        </r>
        <r>
          <rPr>
            <sz val="8"/>
            <color indexed="81"/>
            <rFont val="Tahoma"/>
            <family val="2"/>
          </rPr>
          <t xml:space="preserve">
Added to 0947 per my request. Formerly 9826607942-9, SA 2693745120, Closed and moved here.</t>
        </r>
      </text>
    </comment>
  </commentList>
</comments>
</file>

<file path=xl/sharedStrings.xml><?xml version="1.0" encoding="utf-8"?>
<sst xmlns="http://schemas.openxmlformats.org/spreadsheetml/2006/main" count="141" uniqueCount="80">
  <si>
    <t>Service ID #</t>
  </si>
  <si>
    <t>Meter #</t>
  </si>
  <si>
    <t>Location Description</t>
  </si>
  <si>
    <t>Jan 2024</t>
  </si>
  <si>
    <t>Feb 2024</t>
  </si>
  <si>
    <t>Mar 2024</t>
  </si>
  <si>
    <t>April 2024</t>
  </si>
  <si>
    <t>May 2024</t>
  </si>
  <si>
    <t>June 2024</t>
  </si>
  <si>
    <t>Sewer    640.40.80.640.6100.01 (No Program GL)</t>
  </si>
  <si>
    <t>2694340991</t>
  </si>
  <si>
    <t>1005453203</t>
  </si>
  <si>
    <t>N/S Woodward W/S Bella Terra Dr</t>
  </si>
  <si>
    <t>2694340139</t>
  </si>
  <si>
    <t>1005452928</t>
  </si>
  <si>
    <t>Norman Dr S/E Corn Dyer Ave</t>
  </si>
  <si>
    <t>2694340262</t>
  </si>
  <si>
    <t>1005452050</t>
  </si>
  <si>
    <t>Airport Wy S/E Cor Geneva Wy</t>
  </si>
  <si>
    <t>0553832110</t>
  </si>
  <si>
    <t>WQCF- Gas (Sewer Pump)</t>
  </si>
  <si>
    <t>2694340382</t>
  </si>
  <si>
    <t>1005452473</t>
  </si>
  <si>
    <t>Fishback &amp; Yosemite S/E Corner</t>
  </si>
  <si>
    <t>1010024032</t>
  </si>
  <si>
    <t>955 Edison St</t>
  </si>
  <si>
    <t>2694340265</t>
  </si>
  <si>
    <t>1004503443</t>
  </si>
  <si>
    <t>S/S WPRR Tracks @ San Joaquin River</t>
  </si>
  <si>
    <t>1006624841</t>
  </si>
  <si>
    <t>1630 Luna Bella</t>
  </si>
  <si>
    <t>1005452500</t>
  </si>
  <si>
    <t xml:space="preserve">1793 Pagola Ave </t>
  </si>
  <si>
    <t>2694340108</t>
  </si>
  <si>
    <t>1005451853</t>
  </si>
  <si>
    <t>1199 Spreckels Rd-Sewer Frito Lay</t>
  </si>
  <si>
    <t>2694340362</t>
  </si>
  <si>
    <t>2776 Ancestry St</t>
  </si>
  <si>
    <t>1010278475</t>
  </si>
  <si>
    <t>Colony Park-Trailwood &amp; Saratoga</t>
  </si>
  <si>
    <t>2694340196</t>
  </si>
  <si>
    <t>1005452051</t>
  </si>
  <si>
    <t>1512 N Airport Way-sewer-Chadwick</t>
  </si>
  <si>
    <t>1009992109</t>
  </si>
  <si>
    <t>WS Union N/Hwy 120</t>
  </si>
  <si>
    <t>2694340719</t>
  </si>
  <si>
    <t>1005451716</t>
  </si>
  <si>
    <t>Airport &amp; Wawona-Roberts Estates</t>
  </si>
  <si>
    <t>1004460575</t>
  </si>
  <si>
    <t>Buena Vista-Sewer-Woodward Park</t>
  </si>
  <si>
    <t>2694340366</t>
  </si>
  <si>
    <t>1005452002</t>
  </si>
  <si>
    <t>1777 Buena Vista (pump station woodward)</t>
  </si>
  <si>
    <t>1180 Stonum Ln</t>
  </si>
  <si>
    <t>1004502510</t>
  </si>
  <si>
    <t>1375 Del Webb</t>
  </si>
  <si>
    <t>2309 Airport Way Sewer lift station</t>
  </si>
  <si>
    <t>1010104185</t>
  </si>
  <si>
    <t>1850 Sparrowhawk St-lift station</t>
  </si>
  <si>
    <t>WQCF Electric (Main Meter)</t>
  </si>
  <si>
    <t>2450 W Yosemite Ave Unit 2</t>
  </si>
  <si>
    <t>Solera    550.20.28.846.6100.01</t>
  </si>
  <si>
    <t xml:space="preserve">GRAND TOTAL  </t>
  </si>
  <si>
    <t>Acct # 2694340947-9 Total</t>
  </si>
  <si>
    <t>Batch Entry Date:</t>
  </si>
  <si>
    <t xml:space="preserve">PG&amp;E Account Number 2694340947-9 </t>
  </si>
  <si>
    <t>Date</t>
  </si>
  <si>
    <t>Employee name</t>
  </si>
  <si>
    <t>Description of change   (usually for addition or termination of services or change of meter number)</t>
  </si>
  <si>
    <t>2302 Pillsbury Rd Sewer Pump (Solera)</t>
  </si>
  <si>
    <t>Erma Patrick</t>
  </si>
  <si>
    <t>Spoke to Kevin Fant to confirm that 2302 Pillsbury Rd Sewer Pump (Solera) should NOT be charged to the CFD. Removing the CFD account number.  Sewer Pump should be charged to Sewer account.</t>
  </si>
  <si>
    <t>Spoke to Nick Karasthsas to confirm that 18771 McKinley Ave is not within the LMD it was being billed to.  Determined this is a project pump related to WQCF.  Will be up to WQCF to disconnect if project is complete.  moving meter 1004540511 to Sewer bill.</t>
  </si>
  <si>
    <t>18771 McKinley Ave</t>
  </si>
  <si>
    <t>moving to this account - look for</t>
  </si>
  <si>
    <t>Sewer    640.40.80.640-6100.01 (No Program GL)</t>
  </si>
  <si>
    <t>1813 Joshua St Regional Sewer Lift Stn</t>
  </si>
  <si>
    <t>Gina Romero</t>
  </si>
  <si>
    <t>Meter# 1010914969
Service ID# 2699693265
PIT received on 9/16/24 for Joshua St Sewer Lift Stn</t>
  </si>
  <si>
    <r>
      <rPr>
        <b/>
        <sz val="12"/>
        <rFont val="Aptos"/>
        <family val="2"/>
      </rPr>
      <t>Meter #</t>
    </r>
    <r>
      <rPr>
        <sz val="12"/>
        <rFont val="Aptos"/>
        <family val="2"/>
      </rPr>
      <t xml:space="preserve"> 1005452500 
</t>
    </r>
    <r>
      <rPr>
        <b/>
        <sz val="12"/>
        <rFont val="Aptos"/>
        <family val="2"/>
      </rPr>
      <t xml:space="preserve">Service ID# </t>
    </r>
    <r>
      <rPr>
        <sz val="12"/>
        <rFont val="Aptos"/>
        <family val="2"/>
      </rPr>
      <t>2694340704
Tim Carroll requested to have service discontinued, the meter pulled and the conductors removed from the transformer/ service line. Our plan is to remove the control panel and reconfigure it for an upgrade at another site.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</si>
</sst>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
    <numFmt numFmtId="165" formatCode="[$-409]mmmm\-yy;@"/>
  </numFmts>
  <fonts count="13" x14ac:knownFonts="1">
    <font>
      <sz val="12"/>
      <name val="Arial"/>
    </font>
    <font>
      <b/>
      <sz val="14"/>
      <name val="Arial"/>
      <family val="2"/>
    </font>
    <font>
      <sz val="12"/>
      <name val="Arial"/>
      <family val="2"/>
    </font>
    <font>
      <b/>
      <sz val="12"/>
      <name val="Arial"/>
      <family val="2"/>
    </font>
    <font>
      <sz val="14"/>
      <name val="Arial"/>
      <family val="2"/>
    </font>
    <font>
      <b/>
      <sz val="8"/>
      <color indexed="81"/>
      <name val="Tahoma"/>
      <family val="2"/>
    </font>
    <font>
      <sz val="8"/>
      <color indexed="81"/>
      <name val="Tahoma"/>
      <family val="2"/>
    </font>
    <font>
      <b/>
      <sz val="12"/>
      <color rgb="FF7030A0"/>
      <name val="Arial"/>
      <family val="2"/>
    </font>
    <font>
      <b/>
      <strike/>
      <sz val="14"/>
      <name val="Arial"/>
      <family val="2"/>
    </font>
    <font>
      <b/>
      <strike/>
      <sz val="12"/>
      <name val="Arial"/>
      <family val="2"/>
    </font>
    <font>
      <sz val="12"/>
      <name val="Aptos"/>
      <family val="2"/>
    </font>
    <font>
      <b/>
      <sz val="12"/>
      <name val="Aptos"/>
      <family val="2"/>
    </font>
    <font>
      <sz val="9"/>
      <color indexed="81"/>
      <name val="Tahoma"/>
      <charset val="1"/>
    </font>
  </fonts>
  <fills count="5">
    <fill>
      <patternFill patternType="none"/>
    </fill>
    <fill>
      <patternFill patternType="gray125"/>
    </fill>
    <fill>
      <patternFill patternType="solid">
        <fgColor theme="8" tint="0.59999389629810485"/>
        <bgColor indexed="64"/>
      </patternFill>
    </fill>
    <fill>
      <patternFill patternType="solid">
        <fgColor indexed="43"/>
        <bgColor indexed="64"/>
      </patternFill>
    </fill>
    <fill>
      <patternFill patternType="solid">
        <fgColor theme="4" tint="0.79998168889431442"/>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3">
    <xf numFmtId="0" fontId="0" fillId="0" borderId="0"/>
    <xf numFmtId="44" fontId="2" fillId="0" borderId="0" applyFont="0" applyFill="0" applyBorder="0" applyAlignment="0" applyProtection="0"/>
    <xf numFmtId="0" fontId="2" fillId="0" borderId="0"/>
  </cellStyleXfs>
  <cellXfs count="69">
    <xf numFmtId="0" fontId="0" fillId="0" borderId="0" xfId="0"/>
    <xf numFmtId="2" fontId="2" fillId="0" borderId="0" xfId="0" applyNumberFormat="1" applyFont="1" applyAlignment="1">
      <alignment vertical="center"/>
    </xf>
    <xf numFmtId="0" fontId="2" fillId="0" borderId="0" xfId="0" applyFont="1" applyAlignment="1">
      <alignment vertical="center"/>
    </xf>
    <xf numFmtId="1" fontId="1" fillId="0" borderId="0" xfId="0" applyNumberFormat="1" applyFont="1" applyAlignment="1">
      <alignment horizontal="left" vertical="center"/>
    </xf>
    <xf numFmtId="2" fontId="4" fillId="0" borderId="0" xfId="0" applyNumberFormat="1" applyFont="1" applyAlignment="1">
      <alignment vertical="center"/>
    </xf>
    <xf numFmtId="2" fontId="4" fillId="0" borderId="0" xfId="0" applyNumberFormat="1" applyFont="1" applyAlignment="1" applyProtection="1">
      <alignment vertical="center"/>
      <protection locked="0"/>
    </xf>
    <xf numFmtId="0" fontId="4" fillId="0" borderId="0" xfId="0" quotePrefix="1" applyFont="1" applyAlignment="1">
      <alignment horizontal="left" vertical="center"/>
    </xf>
    <xf numFmtId="2" fontId="4" fillId="0" borderId="0" xfId="0" quotePrefix="1" applyNumberFormat="1" applyFont="1" applyAlignment="1">
      <alignment vertical="center"/>
    </xf>
    <xf numFmtId="44" fontId="4" fillId="0" borderId="0" xfId="0" applyNumberFormat="1" applyFont="1" applyAlignment="1">
      <alignment vertical="center"/>
    </xf>
    <xf numFmtId="0" fontId="4" fillId="0" borderId="0" xfId="0" applyFont="1" applyAlignment="1">
      <alignment horizontal="left" vertical="center"/>
    </xf>
    <xf numFmtId="1" fontId="4" fillId="0" borderId="0" xfId="0" quotePrefix="1" applyNumberFormat="1" applyFont="1" applyAlignment="1">
      <alignment horizontal="left" vertical="center"/>
    </xf>
    <xf numFmtId="0" fontId="4" fillId="3" borderId="0" xfId="0" applyFont="1" applyFill="1" applyAlignment="1">
      <alignment horizontal="left" vertical="center"/>
    </xf>
    <xf numFmtId="0" fontId="4" fillId="3" borderId="0" xfId="0" quotePrefix="1" applyFont="1" applyFill="1" applyAlignment="1">
      <alignment horizontal="left" vertical="center"/>
    </xf>
    <xf numFmtId="2" fontId="4" fillId="3" borderId="0" xfId="0" applyNumberFormat="1" applyFont="1" applyFill="1" applyAlignment="1" applyProtection="1">
      <alignment vertical="center"/>
      <protection locked="0"/>
    </xf>
    <xf numFmtId="1" fontId="4" fillId="3" borderId="0" xfId="0" quotePrefix="1" applyNumberFormat="1" applyFont="1" applyFill="1" applyAlignment="1">
      <alignment horizontal="left" vertical="center"/>
    </xf>
    <xf numFmtId="2" fontId="3" fillId="0" borderId="0" xfId="0" applyNumberFormat="1" applyFont="1" applyAlignment="1">
      <alignment vertical="center"/>
    </xf>
    <xf numFmtId="0" fontId="3" fillId="0" borderId="0" xfId="0" applyFont="1" applyAlignment="1">
      <alignment vertical="center"/>
    </xf>
    <xf numFmtId="1" fontId="1" fillId="0" borderId="0" xfId="0" quotePrefix="1" applyNumberFormat="1" applyFont="1" applyAlignment="1">
      <alignment horizontal="left" vertical="center"/>
    </xf>
    <xf numFmtId="2" fontId="1" fillId="0" borderId="0" xfId="0" applyNumberFormat="1" applyFont="1" applyAlignment="1" applyProtection="1">
      <alignment vertical="center"/>
      <protection locked="0"/>
    </xf>
    <xf numFmtId="44" fontId="1" fillId="0" borderId="0" xfId="0" applyNumberFormat="1" applyFont="1" applyAlignment="1">
      <alignment vertical="center"/>
    </xf>
    <xf numFmtId="2" fontId="1" fillId="0" borderId="0" xfId="0" applyNumberFormat="1" applyFont="1" applyAlignment="1" applyProtection="1">
      <alignment horizontal="right" vertical="center"/>
      <protection locked="0"/>
    </xf>
    <xf numFmtId="44" fontId="1" fillId="0" borderId="1" xfId="0" applyNumberFormat="1" applyFont="1" applyBorder="1" applyAlignment="1">
      <alignment vertical="center"/>
    </xf>
    <xf numFmtId="2" fontId="4" fillId="0" borderId="0" xfId="0" applyNumberFormat="1" applyFont="1" applyAlignment="1">
      <alignment horizontal="left" vertical="center"/>
    </xf>
    <xf numFmtId="44" fontId="4" fillId="0" borderId="0" xfId="1" applyFont="1" applyAlignment="1">
      <alignment vertical="center"/>
    </xf>
    <xf numFmtId="2" fontId="4" fillId="0" borderId="0" xfId="0" applyNumberFormat="1" applyFont="1" applyAlignment="1" applyProtection="1">
      <alignment horizontal="right" vertical="center"/>
      <protection locked="0"/>
    </xf>
    <xf numFmtId="2" fontId="4" fillId="0" borderId="0" xfId="0" quotePrefix="1" applyNumberFormat="1" applyFont="1" applyAlignment="1">
      <alignment horizontal="left" vertical="center"/>
    </xf>
    <xf numFmtId="0" fontId="2" fillId="0" borderId="0" xfId="0" applyFont="1" applyAlignment="1">
      <alignment horizontal="left" vertical="center"/>
    </xf>
    <xf numFmtId="2" fontId="2" fillId="0" borderId="0" xfId="0" applyNumberFormat="1" applyFont="1" applyAlignment="1" applyProtection="1">
      <alignment vertical="center"/>
      <protection locked="0"/>
    </xf>
    <xf numFmtId="2" fontId="2" fillId="0" borderId="0" xfId="0" applyNumberFormat="1" applyFont="1"/>
    <xf numFmtId="0" fontId="2" fillId="0" borderId="0" xfId="0" applyFont="1"/>
    <xf numFmtId="49" fontId="3" fillId="2" borderId="0" xfId="0" applyNumberFormat="1" applyFont="1" applyFill="1" applyAlignment="1">
      <alignment horizontal="left" vertical="center" wrapText="1"/>
    </xf>
    <xf numFmtId="49" fontId="3" fillId="2" borderId="0" xfId="0" applyNumberFormat="1" applyFont="1" applyFill="1" applyAlignment="1" applyProtection="1">
      <alignment horizontal="left" vertical="center" wrapText="1"/>
      <protection locked="0"/>
    </xf>
    <xf numFmtId="0" fontId="7" fillId="0" borderId="0" xfId="0" applyFont="1" applyAlignment="1">
      <alignment horizontal="right" vertical="center"/>
    </xf>
    <xf numFmtId="164" fontId="7" fillId="0" borderId="0" xfId="0" applyNumberFormat="1" applyFont="1" applyAlignment="1">
      <alignment horizontal="center" vertical="center"/>
    </xf>
    <xf numFmtId="49" fontId="3" fillId="0" borderId="0" xfId="0" applyNumberFormat="1" applyFont="1" applyAlignment="1">
      <alignment horizontal="center" vertical="center" wrapText="1"/>
    </xf>
    <xf numFmtId="165" fontId="3" fillId="2" borderId="0" xfId="0" applyNumberFormat="1" applyFont="1" applyFill="1" applyAlignment="1">
      <alignment horizontal="center" vertical="center" wrapText="1"/>
    </xf>
    <xf numFmtId="164" fontId="2" fillId="4" borderId="2" xfId="2" applyNumberFormat="1" applyFill="1" applyBorder="1" applyAlignment="1">
      <alignment horizontal="center"/>
    </xf>
    <xf numFmtId="0" fontId="2" fillId="4" borderId="2" xfId="2" applyFill="1" applyBorder="1"/>
    <xf numFmtId="0" fontId="2" fillId="4" borderId="2" xfId="2" applyFill="1" applyBorder="1" applyAlignment="1">
      <alignment wrapText="1"/>
    </xf>
    <xf numFmtId="0" fontId="2" fillId="0" borderId="0" xfId="2"/>
    <xf numFmtId="164" fontId="2" fillId="0" borderId="0" xfId="2" applyNumberFormat="1"/>
    <xf numFmtId="0" fontId="2" fillId="0" borderId="0" xfId="2" applyAlignment="1">
      <alignment wrapText="1"/>
    </xf>
    <xf numFmtId="0" fontId="8" fillId="0" borderId="0" xfId="0" applyFont="1" applyAlignment="1">
      <alignment horizontal="left" vertical="center"/>
    </xf>
    <xf numFmtId="164" fontId="2" fillId="0" borderId="0" xfId="2" applyNumberFormat="1" applyAlignment="1">
      <alignment vertical="center"/>
    </xf>
    <xf numFmtId="0" fontId="2" fillId="0" borderId="0" xfId="2" applyAlignment="1">
      <alignment vertical="center"/>
    </xf>
    <xf numFmtId="0" fontId="2" fillId="0" borderId="0" xfId="2" applyAlignment="1">
      <alignment vertical="center" wrapText="1"/>
    </xf>
    <xf numFmtId="1" fontId="3" fillId="0" borderId="0" xfId="0" applyNumberFormat="1" applyFont="1" applyAlignment="1">
      <alignment horizontal="left" vertical="center"/>
    </xf>
    <xf numFmtId="0" fontId="2" fillId="0" borderId="0" xfId="0" quotePrefix="1" applyFont="1" applyAlignment="1">
      <alignment horizontal="left" vertical="center"/>
    </xf>
    <xf numFmtId="2" fontId="2" fillId="0" borderId="0" xfId="0" quotePrefix="1" applyNumberFormat="1" applyFont="1" applyAlignment="1">
      <alignment vertical="center"/>
    </xf>
    <xf numFmtId="44" fontId="2" fillId="0" borderId="0" xfId="0" applyNumberFormat="1" applyFont="1" applyAlignment="1">
      <alignment vertical="center"/>
    </xf>
    <xf numFmtId="1" fontId="2" fillId="0" borderId="0" xfId="0" quotePrefix="1" applyNumberFormat="1" applyFont="1" applyAlignment="1">
      <alignment horizontal="left" vertical="center"/>
    </xf>
    <xf numFmtId="0" fontId="2" fillId="3" borderId="0" xfId="0" applyFont="1" applyFill="1" applyAlignment="1">
      <alignment horizontal="left" vertical="center"/>
    </xf>
    <xf numFmtId="0" fontId="2" fillId="3" borderId="0" xfId="0" quotePrefix="1" applyFont="1" applyFill="1" applyAlignment="1">
      <alignment horizontal="left" vertical="center"/>
    </xf>
    <xf numFmtId="2" fontId="2" fillId="3" borderId="0" xfId="0" applyNumberFormat="1" applyFont="1" applyFill="1" applyAlignment="1" applyProtection="1">
      <alignment vertical="center"/>
      <protection locked="0"/>
    </xf>
    <xf numFmtId="1" fontId="2" fillId="3" borderId="0" xfId="0" quotePrefix="1" applyNumberFormat="1" applyFont="1" applyFill="1" applyAlignment="1">
      <alignment horizontal="left" vertical="center"/>
    </xf>
    <xf numFmtId="0" fontId="9" fillId="0" borderId="0" xfId="0" applyFont="1" applyAlignment="1">
      <alignment horizontal="left" vertical="center"/>
    </xf>
    <xf numFmtId="1" fontId="3" fillId="0" borderId="0" xfId="0" quotePrefix="1" applyNumberFormat="1" applyFont="1" applyAlignment="1">
      <alignment horizontal="left" vertical="center"/>
    </xf>
    <xf numFmtId="2" fontId="3" fillId="0" borderId="0" xfId="0" applyNumberFormat="1" applyFont="1" applyAlignment="1" applyProtection="1">
      <alignment vertical="center"/>
      <protection locked="0"/>
    </xf>
    <xf numFmtId="44" fontId="3" fillId="0" borderId="0" xfId="0" applyNumberFormat="1" applyFont="1" applyAlignment="1">
      <alignment vertical="center"/>
    </xf>
    <xf numFmtId="2" fontId="3" fillId="0" borderId="0" xfId="0" applyNumberFormat="1" applyFont="1" applyAlignment="1" applyProtection="1">
      <alignment horizontal="right" vertical="center"/>
      <protection locked="0"/>
    </xf>
    <xf numFmtId="44" fontId="3" fillId="0" borderId="1" xfId="0" applyNumberFormat="1" applyFont="1" applyBorder="1" applyAlignment="1">
      <alignment vertical="center"/>
    </xf>
    <xf numFmtId="2" fontId="2" fillId="0" borderId="0" xfId="0" applyNumberFormat="1" applyFont="1" applyAlignment="1">
      <alignment horizontal="left" vertical="center"/>
    </xf>
    <xf numFmtId="2" fontId="2" fillId="0" borderId="0" xfId="0" applyNumberFormat="1" applyFont="1" applyAlignment="1" applyProtection="1">
      <alignment horizontal="right" vertical="center"/>
      <protection locked="0"/>
    </xf>
    <xf numFmtId="44" fontId="2" fillId="0" borderId="0" xfId="1" applyFont="1" applyAlignment="1">
      <alignment vertical="center"/>
    </xf>
    <xf numFmtId="2" fontId="2" fillId="0" borderId="0" xfId="0" quotePrefix="1" applyNumberFormat="1" applyFont="1" applyAlignment="1">
      <alignment horizontal="left" vertical="center"/>
    </xf>
    <xf numFmtId="164" fontId="2" fillId="0" borderId="0" xfId="0" applyNumberFormat="1" applyFont="1" applyAlignment="1">
      <alignment horizontal="center" vertical="center"/>
    </xf>
    <xf numFmtId="14" fontId="4" fillId="0" borderId="0" xfId="0" applyNumberFormat="1" applyFont="1" applyAlignment="1">
      <alignment vertical="center"/>
    </xf>
    <xf numFmtId="0" fontId="10" fillId="0" borderId="0" xfId="0" applyFont="1" applyAlignment="1">
      <alignment wrapText="1"/>
    </xf>
    <xf numFmtId="0" fontId="3" fillId="0" borderId="0" xfId="0" applyFont="1" applyAlignment="1">
      <alignment horizontal="center" wrapText="1"/>
    </xf>
  </cellXfs>
  <cellStyles count="3">
    <cellStyle name="Currency" xfId="1" builtinId="4"/>
    <cellStyle name="Normal" xfId="0" builtinId="0"/>
    <cellStyle name="Normal 2" xfId="2" xr:uid="{5441682B-B56F-4840-B508-ED76FF6E937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Gina Romero" id="{FAE9CABC-4055-40FE-A480-B2F044EA50DF}" userId="S::gromero@manteca.gov::c876c028-6210-4a3d-8d57-48d1804f23f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4-06-06T17:11:35.23" personId="{FAE9CABC-4055-40FE-A480-B2F044EA50DF}" id="{B63213AD-F2B9-497E-937E-74001C426D85}">
    <text>Previous meter# 1005452473</text>
  </threadedComment>
</ThreadedComments>
</file>

<file path=xl/threadedComments/threadedComment2.xml><?xml version="1.0" encoding="utf-8"?>
<ThreadedComments xmlns="http://schemas.microsoft.com/office/spreadsheetml/2018/threadedcomments" xmlns:x="http://schemas.openxmlformats.org/spreadsheetml/2006/main">
  <threadedComment ref="I12" dT="2025-02-13T23:32:45.03" personId="{FAE9CABC-4055-40FE-A480-B2F044EA50DF}" id="{6B7E624C-869E-406C-83EF-C80E87CCD650}">
    <text>$18.11
Statement Date: 01/02/25 
Entered Date: 02/13/25</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9EAFF-BF8A-4D84-A5BD-0294A1F1159C}">
  <sheetPr>
    <tabColor theme="8" tint="0.59999389629810485"/>
  </sheetPr>
  <dimension ref="A1:C33"/>
  <sheetViews>
    <sheetView topLeftCell="C1" workbookViewId="0">
      <selection activeCell="D6" sqref="D6"/>
    </sheetView>
  </sheetViews>
  <sheetFormatPr defaultColWidth="8.88671875" defaultRowHeight="15" x14ac:dyDescent="0.2"/>
  <cols>
    <col min="1" max="1" width="12.44140625" style="40" customWidth="1"/>
    <col min="2" max="2" width="18.109375" style="39" customWidth="1"/>
    <col min="3" max="3" width="96.6640625" style="41" customWidth="1"/>
    <col min="4" max="16384" width="8.88671875" style="39"/>
  </cols>
  <sheetData>
    <row r="1" spans="1:3" x14ac:dyDescent="0.2">
      <c r="A1" s="36" t="s">
        <v>66</v>
      </c>
      <c r="B1" s="37" t="s">
        <v>67</v>
      </c>
      <c r="C1" s="38" t="s">
        <v>68</v>
      </c>
    </row>
    <row r="2" spans="1:3" s="44" customFormat="1" ht="30" x14ac:dyDescent="0.2">
      <c r="A2" s="43">
        <v>45222</v>
      </c>
      <c r="B2" s="44" t="s">
        <v>70</v>
      </c>
      <c r="C2" s="45" t="s">
        <v>71</v>
      </c>
    </row>
    <row r="3" spans="1:3" s="44" customFormat="1" x14ac:dyDescent="0.2">
      <c r="A3" s="43"/>
      <c r="C3" s="45"/>
    </row>
    <row r="4" spans="1:3" s="44" customFormat="1" ht="45" x14ac:dyDescent="0.2">
      <c r="A4" s="43">
        <v>45246</v>
      </c>
      <c r="B4" s="44" t="s">
        <v>70</v>
      </c>
      <c r="C4" s="45" t="s">
        <v>72</v>
      </c>
    </row>
    <row r="5" spans="1:3" s="44" customFormat="1" ht="63" x14ac:dyDescent="0.25">
      <c r="A5" s="43">
        <v>45551</v>
      </c>
      <c r="B5" s="44" t="s">
        <v>77</v>
      </c>
      <c r="C5" s="67" t="s">
        <v>79</v>
      </c>
    </row>
    <row r="6" spans="1:3" s="44" customFormat="1" ht="45" x14ac:dyDescent="0.2">
      <c r="A6" s="43">
        <v>45551</v>
      </c>
      <c r="B6" s="44" t="s">
        <v>77</v>
      </c>
      <c r="C6" s="45" t="s">
        <v>78</v>
      </c>
    </row>
    <row r="7" spans="1:3" s="44" customFormat="1" x14ac:dyDescent="0.2">
      <c r="A7" s="43"/>
      <c r="C7" s="45"/>
    </row>
    <row r="8" spans="1:3" s="44" customFormat="1" x14ac:dyDescent="0.2">
      <c r="A8" s="43"/>
      <c r="C8" s="45"/>
    </row>
    <row r="9" spans="1:3" s="44" customFormat="1" x14ac:dyDescent="0.2">
      <c r="A9" s="43"/>
      <c r="C9" s="45"/>
    </row>
    <row r="10" spans="1:3" s="44" customFormat="1" x14ac:dyDescent="0.2">
      <c r="A10" s="43"/>
      <c r="C10" s="45"/>
    </row>
    <row r="11" spans="1:3" s="44" customFormat="1" x14ac:dyDescent="0.2">
      <c r="A11" s="43"/>
      <c r="C11" s="45"/>
    </row>
    <row r="12" spans="1:3" s="44" customFormat="1" x14ac:dyDescent="0.2">
      <c r="A12" s="43"/>
      <c r="C12" s="45"/>
    </row>
    <row r="13" spans="1:3" s="44" customFormat="1" x14ac:dyDescent="0.2">
      <c r="A13" s="43"/>
      <c r="C13" s="45"/>
    </row>
    <row r="14" spans="1:3" s="44" customFormat="1" x14ac:dyDescent="0.2">
      <c r="A14" s="43"/>
      <c r="C14" s="45"/>
    </row>
    <row r="15" spans="1:3" s="44" customFormat="1" x14ac:dyDescent="0.2">
      <c r="A15" s="43"/>
      <c r="C15" s="45"/>
    </row>
    <row r="16" spans="1:3" s="44" customFormat="1" x14ac:dyDescent="0.2">
      <c r="A16" s="43"/>
      <c r="C16" s="45"/>
    </row>
    <row r="17" spans="1:3" s="44" customFormat="1" x14ac:dyDescent="0.2">
      <c r="A17" s="43"/>
      <c r="C17" s="45"/>
    </row>
    <row r="18" spans="1:3" s="44" customFormat="1" x14ac:dyDescent="0.2">
      <c r="A18" s="43"/>
      <c r="C18" s="45"/>
    </row>
    <row r="19" spans="1:3" s="44" customFormat="1" x14ac:dyDescent="0.2">
      <c r="A19" s="43"/>
      <c r="C19" s="45"/>
    </row>
    <row r="20" spans="1:3" s="44" customFormat="1" x14ac:dyDescent="0.2">
      <c r="A20" s="43"/>
      <c r="C20" s="45"/>
    </row>
    <row r="21" spans="1:3" s="44" customFormat="1" x14ac:dyDescent="0.2">
      <c r="A21" s="43"/>
      <c r="C21" s="45"/>
    </row>
    <row r="22" spans="1:3" s="44" customFormat="1" x14ac:dyDescent="0.2">
      <c r="A22" s="43"/>
      <c r="C22" s="45"/>
    </row>
    <row r="23" spans="1:3" s="44" customFormat="1" x14ac:dyDescent="0.2">
      <c r="A23" s="43"/>
      <c r="C23" s="45"/>
    </row>
    <row r="24" spans="1:3" s="44" customFormat="1" x14ac:dyDescent="0.2">
      <c r="A24" s="43"/>
      <c r="C24" s="45"/>
    </row>
    <row r="25" spans="1:3" s="44" customFormat="1" x14ac:dyDescent="0.2">
      <c r="A25" s="43"/>
      <c r="C25" s="45"/>
    </row>
    <row r="26" spans="1:3" s="44" customFormat="1" x14ac:dyDescent="0.2">
      <c r="A26" s="43"/>
      <c r="C26" s="45"/>
    </row>
    <row r="27" spans="1:3" s="44" customFormat="1" x14ac:dyDescent="0.2">
      <c r="A27" s="43"/>
      <c r="C27" s="45"/>
    </row>
    <row r="28" spans="1:3" s="44" customFormat="1" x14ac:dyDescent="0.2">
      <c r="A28" s="43"/>
      <c r="C28" s="45"/>
    </row>
    <row r="29" spans="1:3" s="44" customFormat="1" x14ac:dyDescent="0.2">
      <c r="A29" s="43"/>
      <c r="C29" s="45"/>
    </row>
    <row r="30" spans="1:3" s="44" customFormat="1" x14ac:dyDescent="0.2">
      <c r="A30" s="43"/>
      <c r="C30" s="45"/>
    </row>
    <row r="31" spans="1:3" s="44" customFormat="1" x14ac:dyDescent="0.2">
      <c r="A31" s="43"/>
      <c r="C31" s="45"/>
    </row>
    <row r="32" spans="1:3" s="44" customFormat="1" x14ac:dyDescent="0.2">
      <c r="A32" s="43"/>
      <c r="C32" s="45"/>
    </row>
    <row r="33" spans="1:3" s="44" customFormat="1" x14ac:dyDescent="0.2">
      <c r="A33" s="43"/>
      <c r="C33" s="4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07E28-6E4E-4B6E-8ABE-A96AF09BECEF}">
  <sheetPr>
    <tabColor rgb="FFFFFF00"/>
    <pageSetUpPr fitToPage="1"/>
  </sheetPr>
  <dimension ref="A1:CZ40667"/>
  <sheetViews>
    <sheetView zoomScale="90" zoomScaleNormal="90" workbookViewId="0">
      <pane xSplit="3" topLeftCell="I1" activePane="topRight" state="frozen"/>
      <selection pane="topRight" activeCell="A26" sqref="A26"/>
    </sheetView>
  </sheetViews>
  <sheetFormatPr defaultColWidth="16.33203125" defaultRowHeight="15" x14ac:dyDescent="0.2"/>
  <cols>
    <col min="1" max="1" width="15.88671875" style="26" customWidth="1"/>
    <col min="2" max="2" width="13.5546875" style="1" bestFit="1" customWidth="1"/>
    <col min="3" max="3" width="47" style="27" bestFit="1" customWidth="1"/>
    <col min="4" max="4" width="23.88671875" style="1" bestFit="1" customWidth="1"/>
    <col min="5" max="5" width="23.6640625" style="1" bestFit="1" customWidth="1"/>
    <col min="6" max="6" width="22.6640625" style="1" bestFit="1" customWidth="1"/>
    <col min="7" max="7" width="24" style="1" bestFit="1" customWidth="1"/>
    <col min="8" max="8" width="23.109375" style="1" bestFit="1" customWidth="1"/>
    <col min="9" max="15" width="15.109375" style="1" customWidth="1"/>
    <col min="16" max="101" width="16.33203125" style="1"/>
    <col min="102" max="16384" width="16.33203125" style="2"/>
  </cols>
  <sheetData>
    <row r="1" spans="1:104" s="29" customFormat="1" ht="31.5" customHeight="1" x14ac:dyDescent="0.25">
      <c r="A1" s="68" t="s">
        <v>65</v>
      </c>
      <c r="B1" s="68"/>
      <c r="C1" s="32" t="s">
        <v>64</v>
      </c>
      <c r="D1" s="33"/>
      <c r="E1" s="33"/>
      <c r="F1" s="33">
        <v>45204</v>
      </c>
      <c r="G1" s="33">
        <v>45237</v>
      </c>
      <c r="H1" s="33">
        <v>45274</v>
      </c>
      <c r="I1" s="33">
        <v>45309</v>
      </c>
      <c r="J1" s="33">
        <v>45328</v>
      </c>
      <c r="K1" s="33">
        <v>45363</v>
      </c>
      <c r="L1" s="33">
        <v>45391</v>
      </c>
      <c r="M1" s="33">
        <v>45419</v>
      </c>
      <c r="N1" s="33">
        <v>45449</v>
      </c>
      <c r="O1" s="33">
        <v>45484</v>
      </c>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row>
    <row r="2" spans="1:104" s="34" customFormat="1" ht="24" customHeight="1" x14ac:dyDescent="0.2">
      <c r="A2" s="30" t="s">
        <v>0</v>
      </c>
      <c r="B2" s="30" t="s">
        <v>1</v>
      </c>
      <c r="C2" s="31" t="s">
        <v>2</v>
      </c>
      <c r="D2" s="35">
        <v>45108</v>
      </c>
      <c r="E2" s="35">
        <v>45139</v>
      </c>
      <c r="F2" s="35">
        <v>45170</v>
      </c>
      <c r="G2" s="35">
        <v>45200</v>
      </c>
      <c r="H2" s="35">
        <v>45231</v>
      </c>
      <c r="I2" s="35">
        <v>45261</v>
      </c>
      <c r="J2" s="35" t="s">
        <v>3</v>
      </c>
      <c r="K2" s="35" t="s">
        <v>4</v>
      </c>
      <c r="L2" s="35" t="s">
        <v>5</v>
      </c>
      <c r="M2" s="35" t="s">
        <v>6</v>
      </c>
      <c r="N2" s="35" t="s">
        <v>7</v>
      </c>
      <c r="O2" s="35" t="s">
        <v>8</v>
      </c>
    </row>
    <row r="3" spans="1:104" ht="21" customHeight="1" x14ac:dyDescent="0.2">
      <c r="A3" s="46" t="s">
        <v>75</v>
      </c>
      <c r="F3" s="65"/>
      <c r="G3" s="65"/>
      <c r="H3" s="65"/>
      <c r="I3" s="65">
        <v>45294</v>
      </c>
      <c r="J3" s="65">
        <v>45324</v>
      </c>
      <c r="K3" s="65">
        <v>45354</v>
      </c>
      <c r="L3" s="65">
        <v>45384</v>
      </c>
      <c r="M3" s="65">
        <v>45414</v>
      </c>
      <c r="N3" s="65">
        <v>45447</v>
      </c>
      <c r="O3" s="65">
        <v>45475</v>
      </c>
      <c r="CW3" s="2"/>
    </row>
    <row r="4" spans="1:104" ht="21.75" customHeight="1" x14ac:dyDescent="0.2">
      <c r="A4" s="47" t="s">
        <v>10</v>
      </c>
      <c r="B4" s="48" t="s">
        <v>11</v>
      </c>
      <c r="C4" s="27" t="s">
        <v>12</v>
      </c>
      <c r="D4" s="49"/>
      <c r="E4" s="49"/>
      <c r="H4" s="49"/>
      <c r="I4" s="49"/>
      <c r="J4" s="49"/>
      <c r="K4" s="49"/>
      <c r="L4" s="49"/>
      <c r="M4" s="49"/>
      <c r="N4" s="49"/>
      <c r="O4" s="49"/>
      <c r="CX4" s="1"/>
      <c r="CY4" s="1"/>
    </row>
    <row r="5" spans="1:104" ht="21.75" customHeight="1" x14ac:dyDescent="0.2">
      <c r="A5" s="47" t="s">
        <v>13</v>
      </c>
      <c r="B5" s="48" t="s">
        <v>14</v>
      </c>
      <c r="C5" s="27" t="s">
        <v>15</v>
      </c>
      <c r="D5" s="49"/>
      <c r="E5" s="49"/>
      <c r="F5" s="49">
        <f>104.64-38.39</f>
        <v>66.25</v>
      </c>
      <c r="G5" s="49">
        <v>90.36</v>
      </c>
      <c r="H5" s="49">
        <v>98.62</v>
      </c>
      <c r="I5" s="49">
        <v>125.88</v>
      </c>
      <c r="J5" s="49">
        <v>138.30000000000001</v>
      </c>
      <c r="K5" s="49">
        <v>133.16999999999999</v>
      </c>
      <c r="L5" s="49">
        <f>140.62-55.17</f>
        <v>85.45</v>
      </c>
      <c r="M5" s="49">
        <v>132.62</v>
      </c>
      <c r="N5" s="49">
        <v>130.06</v>
      </c>
      <c r="O5" s="49">
        <v>100.42</v>
      </c>
      <c r="CX5" s="1"/>
      <c r="CY5" s="1"/>
    </row>
    <row r="6" spans="1:104" ht="21.75" customHeight="1" x14ac:dyDescent="0.2">
      <c r="A6" s="47" t="s">
        <v>16</v>
      </c>
      <c r="B6" s="48" t="s">
        <v>17</v>
      </c>
      <c r="C6" s="27" t="s">
        <v>18</v>
      </c>
      <c r="D6" s="49"/>
      <c r="E6" s="49"/>
      <c r="F6" s="49">
        <f>242.84-38.39</f>
        <v>204.45</v>
      </c>
      <c r="G6" s="49">
        <v>219.36</v>
      </c>
      <c r="H6" s="49">
        <v>241.3</v>
      </c>
      <c r="I6" s="49">
        <v>259.08999999999997</v>
      </c>
      <c r="J6" s="49">
        <v>291.97000000000003</v>
      </c>
      <c r="K6" s="49">
        <v>290.23</v>
      </c>
      <c r="L6" s="49">
        <f>305.93-55.17</f>
        <v>250.76</v>
      </c>
      <c r="M6" s="49">
        <v>312.39999999999998</v>
      </c>
      <c r="N6" s="49">
        <v>332.33</v>
      </c>
      <c r="O6" s="49">
        <v>276.64</v>
      </c>
      <c r="CX6" s="1"/>
      <c r="CY6" s="1"/>
    </row>
    <row r="7" spans="1:104" ht="21.75" customHeight="1" x14ac:dyDescent="0.2">
      <c r="A7" s="47" t="s">
        <v>19</v>
      </c>
      <c r="B7" s="47">
        <v>54600986</v>
      </c>
      <c r="C7" s="27" t="s">
        <v>20</v>
      </c>
      <c r="D7" s="49"/>
      <c r="E7" s="49"/>
      <c r="F7" s="49">
        <v>99.09</v>
      </c>
      <c r="G7" s="49">
        <v>190.4</v>
      </c>
      <c r="H7" s="49">
        <v>788.06</v>
      </c>
      <c r="I7" s="49">
        <v>892.94</v>
      </c>
      <c r="J7" s="49">
        <v>1712.87</v>
      </c>
      <c r="K7" s="49">
        <v>1358.94</v>
      </c>
      <c r="L7" s="49">
        <f>858.97</f>
        <v>858.97</v>
      </c>
      <c r="M7" s="49">
        <v>365.56</v>
      </c>
      <c r="N7" s="49">
        <v>159.72999999999999</v>
      </c>
      <c r="O7" s="49">
        <v>91.68</v>
      </c>
      <c r="CX7" s="1"/>
      <c r="CY7" s="1"/>
    </row>
    <row r="8" spans="1:104" ht="21.75" customHeight="1" x14ac:dyDescent="0.2">
      <c r="A8" s="47" t="s">
        <v>21</v>
      </c>
      <c r="B8" s="47">
        <v>1010282012</v>
      </c>
      <c r="C8" s="27" t="s">
        <v>23</v>
      </c>
      <c r="D8" s="49"/>
      <c r="E8" s="49"/>
      <c r="F8" s="49">
        <f>97.51-38.39</f>
        <v>59.120000000000005</v>
      </c>
      <c r="G8" s="49">
        <v>102.24</v>
      </c>
      <c r="H8" s="49">
        <v>142.01</v>
      </c>
      <c r="I8" s="49">
        <v>367.3</v>
      </c>
      <c r="J8" s="49">
        <v>107.76</v>
      </c>
      <c r="K8" s="49">
        <v>109.54</v>
      </c>
      <c r="L8" s="49">
        <f>88.93-55.17</f>
        <v>33.760000000000005</v>
      </c>
      <c r="M8" s="49">
        <v>92.19</v>
      </c>
      <c r="N8" s="49">
        <v>100.25</v>
      </c>
      <c r="O8" s="49">
        <v>81.86</v>
      </c>
      <c r="CX8" s="1"/>
      <c r="CY8" s="1"/>
    </row>
    <row r="9" spans="1:104" ht="21.75" customHeight="1" x14ac:dyDescent="0.2">
      <c r="A9" s="47">
        <v>2694340467</v>
      </c>
      <c r="B9" s="48" t="s">
        <v>24</v>
      </c>
      <c r="C9" s="27" t="s">
        <v>25</v>
      </c>
      <c r="D9" s="49"/>
      <c r="E9" s="49"/>
      <c r="F9" s="49">
        <f>185.44-38.39</f>
        <v>147.05000000000001</v>
      </c>
      <c r="G9" s="49">
        <v>167.07</v>
      </c>
      <c r="H9" s="49">
        <v>163.51</v>
      </c>
      <c r="I9" s="49">
        <v>175.63</v>
      </c>
      <c r="J9" s="49">
        <v>177.38</v>
      </c>
      <c r="K9" s="49">
        <v>142.38999999999999</v>
      </c>
      <c r="L9" s="49">
        <f>151.16-55.17</f>
        <v>95.99</v>
      </c>
      <c r="M9" s="49">
        <v>147.01</v>
      </c>
      <c r="N9" s="49">
        <v>152.01</v>
      </c>
      <c r="O9" s="49">
        <v>137.03</v>
      </c>
      <c r="CX9" s="1"/>
      <c r="CY9" s="1"/>
    </row>
    <row r="10" spans="1:104" ht="21.75" customHeight="1" x14ac:dyDescent="0.2">
      <c r="A10" s="47" t="s">
        <v>26</v>
      </c>
      <c r="B10" s="48" t="s">
        <v>27</v>
      </c>
      <c r="C10" s="27" t="s">
        <v>28</v>
      </c>
      <c r="D10" s="49"/>
      <c r="E10" s="49"/>
      <c r="F10" s="49">
        <f>19.34-38.39</f>
        <v>-19.05</v>
      </c>
      <c r="G10" s="49">
        <v>17.57</v>
      </c>
      <c r="H10" s="49">
        <v>17.77</v>
      </c>
      <c r="I10" s="49">
        <v>18.8</v>
      </c>
      <c r="J10" s="49">
        <v>19.5</v>
      </c>
      <c r="K10" s="49">
        <v>18.739999999999998</v>
      </c>
      <c r="L10" s="49">
        <f>20.38-55.17</f>
        <v>-34.790000000000006</v>
      </c>
      <c r="M10" s="49">
        <v>20.63</v>
      </c>
      <c r="N10" s="49">
        <v>23.68</v>
      </c>
      <c r="O10" s="49">
        <v>22.18</v>
      </c>
      <c r="CX10" s="1"/>
      <c r="CY10" s="1"/>
    </row>
    <row r="11" spans="1:104" ht="21.75" customHeight="1" x14ac:dyDescent="0.2">
      <c r="A11" s="26">
        <v>2694340918</v>
      </c>
      <c r="B11" s="48" t="s">
        <v>29</v>
      </c>
      <c r="C11" s="27" t="s">
        <v>30</v>
      </c>
      <c r="D11" s="49"/>
      <c r="E11" s="49"/>
      <c r="F11" s="49">
        <v>75.86</v>
      </c>
      <c r="G11" s="49">
        <v>59.2</v>
      </c>
      <c r="H11" s="49">
        <v>1718.56</v>
      </c>
      <c r="I11" s="49">
        <v>3302.39</v>
      </c>
      <c r="J11" s="49">
        <v>513.36</v>
      </c>
      <c r="K11" s="49">
        <v>774.67</v>
      </c>
      <c r="L11" s="49">
        <f>671.39-55.17</f>
        <v>616.22</v>
      </c>
      <c r="M11" s="49">
        <v>1065.76</v>
      </c>
      <c r="N11" s="49">
        <v>2624.86</v>
      </c>
      <c r="O11" s="49">
        <v>2712.49</v>
      </c>
      <c r="CX11" s="1"/>
      <c r="CY11" s="1"/>
    </row>
    <row r="12" spans="1:104" ht="21.75" customHeight="1" x14ac:dyDescent="0.2">
      <c r="A12" s="26">
        <v>2694340704</v>
      </c>
      <c r="B12" s="48" t="s">
        <v>31</v>
      </c>
      <c r="C12" s="27" t="s">
        <v>32</v>
      </c>
      <c r="D12" s="49"/>
      <c r="E12" s="49"/>
      <c r="F12" s="49">
        <f>25.46-38.39</f>
        <v>-12.93</v>
      </c>
      <c r="G12" s="49">
        <v>24.64</v>
      </c>
      <c r="H12" s="49">
        <v>24.64</v>
      </c>
      <c r="I12" s="49">
        <v>26.28</v>
      </c>
      <c r="J12" s="49">
        <v>24.64</v>
      </c>
      <c r="K12" s="49">
        <v>23.82</v>
      </c>
      <c r="L12" s="49">
        <f>25.46-55.17</f>
        <v>-29.71</v>
      </c>
      <c r="M12" s="49">
        <v>24.64</v>
      </c>
      <c r="N12" s="49">
        <v>27.1</v>
      </c>
      <c r="O12" s="49">
        <v>23</v>
      </c>
      <c r="CX12" s="1"/>
      <c r="CY12" s="1"/>
    </row>
    <row r="13" spans="1:104" ht="21.75" customHeight="1" x14ac:dyDescent="0.2">
      <c r="A13" s="47" t="s">
        <v>33</v>
      </c>
      <c r="B13" s="48" t="s">
        <v>34</v>
      </c>
      <c r="C13" s="27" t="s">
        <v>35</v>
      </c>
      <c r="D13" s="49"/>
      <c r="E13" s="49"/>
      <c r="F13" s="49">
        <f>25.46-38.39</f>
        <v>-12.93</v>
      </c>
      <c r="G13" s="49">
        <v>24.64</v>
      </c>
      <c r="H13" s="49">
        <v>24.65</v>
      </c>
      <c r="I13" s="49">
        <v>26.29</v>
      </c>
      <c r="J13" s="49">
        <v>24.66</v>
      </c>
      <c r="K13" s="49">
        <v>23.84</v>
      </c>
      <c r="L13" s="49">
        <f>25.49-55.17</f>
        <v>-29.680000000000003</v>
      </c>
      <c r="M13" s="49">
        <v>24.65</v>
      </c>
      <c r="N13" s="49">
        <v>27.11</v>
      </c>
      <c r="O13" s="49">
        <v>23</v>
      </c>
      <c r="CX13" s="1"/>
      <c r="CY13" s="1"/>
    </row>
    <row r="14" spans="1:104" ht="21.75" customHeight="1" x14ac:dyDescent="0.2">
      <c r="A14" s="50" t="s">
        <v>36</v>
      </c>
      <c r="B14" s="50">
        <v>1006710712</v>
      </c>
      <c r="C14" s="1" t="s">
        <v>37</v>
      </c>
      <c r="D14" s="49"/>
      <c r="E14" s="49"/>
      <c r="F14" s="49">
        <f>429.02-38.39</f>
        <v>390.63</v>
      </c>
      <c r="G14" s="49">
        <v>414.55</v>
      </c>
      <c r="H14" s="49">
        <v>491.4</v>
      </c>
      <c r="I14" s="49">
        <v>557.17999999999995</v>
      </c>
      <c r="J14" s="49">
        <v>632.62</v>
      </c>
      <c r="K14" s="49">
        <v>604.47</v>
      </c>
      <c r="L14" s="1">
        <f>603.06-55.17</f>
        <v>547.89</v>
      </c>
      <c r="M14" s="49">
        <v>575.86</v>
      </c>
      <c r="N14" s="49">
        <v>554.71</v>
      </c>
      <c r="O14" s="49">
        <v>461.01</v>
      </c>
      <c r="CX14" s="1"/>
      <c r="CY14" s="1"/>
      <c r="CZ14" s="1"/>
    </row>
    <row r="15" spans="1:104" ht="21.75" customHeight="1" x14ac:dyDescent="0.2">
      <c r="A15" s="47">
        <v>2695481470</v>
      </c>
      <c r="B15" s="48" t="s">
        <v>38</v>
      </c>
      <c r="C15" s="27" t="s">
        <v>39</v>
      </c>
      <c r="D15" s="49"/>
      <c r="E15" s="49"/>
      <c r="F15" s="49">
        <f>614.25-38.39</f>
        <v>575.86</v>
      </c>
      <c r="G15" s="49"/>
      <c r="H15" s="49"/>
      <c r="I15" s="49"/>
      <c r="J15" s="49"/>
      <c r="K15" s="49"/>
      <c r="L15" s="49"/>
      <c r="M15" s="49"/>
      <c r="N15" s="49"/>
      <c r="O15" s="49"/>
      <c r="CX15" s="1"/>
      <c r="CY15" s="1"/>
    </row>
    <row r="16" spans="1:104" ht="21.75" customHeight="1" x14ac:dyDescent="0.2">
      <c r="A16" s="47" t="s">
        <v>40</v>
      </c>
      <c r="B16" s="48" t="s">
        <v>41</v>
      </c>
      <c r="C16" s="27" t="s">
        <v>42</v>
      </c>
      <c r="D16" s="49"/>
      <c r="E16" s="49"/>
      <c r="F16" s="49">
        <v>5740.52</v>
      </c>
      <c r="G16" s="49">
        <v>530.13</v>
      </c>
      <c r="H16" s="49">
        <v>541.14</v>
      </c>
      <c r="I16" s="49">
        <v>565.22</v>
      </c>
      <c r="J16" s="49">
        <v>636.88</v>
      </c>
      <c r="K16" s="49">
        <v>627.91</v>
      </c>
      <c r="L16" s="49">
        <f>651.92-55.17</f>
        <v>596.75</v>
      </c>
      <c r="M16" s="49">
        <v>640.27</v>
      </c>
      <c r="N16" s="49">
        <v>696.55</v>
      </c>
      <c r="O16" s="49">
        <v>606.96</v>
      </c>
      <c r="CX16" s="1"/>
      <c r="CY16" s="1"/>
    </row>
    <row r="17" spans="1:104" ht="21.75" customHeight="1" x14ac:dyDescent="0.2">
      <c r="A17" s="26">
        <v>2694340781</v>
      </c>
      <c r="B17" s="48" t="s">
        <v>43</v>
      </c>
      <c r="C17" s="27" t="s">
        <v>44</v>
      </c>
      <c r="D17" s="49"/>
      <c r="E17" s="49"/>
      <c r="F17" s="49">
        <f>180.52-38.39</f>
        <v>142.13</v>
      </c>
      <c r="G17" s="49">
        <v>4911.54</v>
      </c>
      <c r="H17" s="49">
        <v>4526.96</v>
      </c>
      <c r="I17" s="49">
        <v>3836.33</v>
      </c>
      <c r="J17" s="49">
        <v>4748.5600000000004</v>
      </c>
      <c r="K17" s="49">
        <v>4236.88</v>
      </c>
      <c r="L17" s="49">
        <v>4612.6899999999996</v>
      </c>
      <c r="M17" s="49">
        <v>4744.45</v>
      </c>
      <c r="N17" s="49">
        <v>5005.8599999999997</v>
      </c>
      <c r="O17" s="49">
        <v>7079.36</v>
      </c>
      <c r="CX17" s="1"/>
      <c r="CY17" s="1"/>
    </row>
    <row r="18" spans="1:104" ht="21.75" customHeight="1" x14ac:dyDescent="0.2">
      <c r="A18" s="47" t="s">
        <v>45</v>
      </c>
      <c r="B18" s="48" t="s">
        <v>46</v>
      </c>
      <c r="C18" s="27" t="s">
        <v>47</v>
      </c>
      <c r="D18" s="49"/>
      <c r="E18" s="49"/>
      <c r="F18" s="49">
        <v>4086.39</v>
      </c>
      <c r="G18" s="49">
        <v>144.49</v>
      </c>
      <c r="H18" s="49">
        <v>158.9</v>
      </c>
      <c r="I18" s="49">
        <v>171.43</v>
      </c>
      <c r="J18" s="49">
        <v>188.71</v>
      </c>
      <c r="K18" s="49">
        <v>180.88</v>
      </c>
      <c r="L18" s="49">
        <f>205.55-55.17</f>
        <v>150.38</v>
      </c>
      <c r="M18" s="49">
        <v>207.35</v>
      </c>
      <c r="N18" s="49">
        <v>216.35</v>
      </c>
      <c r="O18" s="49">
        <v>195.1</v>
      </c>
      <c r="CX18" s="1"/>
      <c r="CY18" s="1"/>
    </row>
    <row r="19" spans="1:104" ht="21.75" customHeight="1" x14ac:dyDescent="0.2">
      <c r="A19" s="47">
        <v>2694340212</v>
      </c>
      <c r="B19" s="48" t="s">
        <v>48</v>
      </c>
      <c r="C19" s="27" t="s">
        <v>49</v>
      </c>
      <c r="D19" s="49"/>
      <c r="E19" s="49"/>
      <c r="F19" s="49">
        <v>6506.8</v>
      </c>
      <c r="G19" s="49">
        <v>3742.34</v>
      </c>
      <c r="H19" s="49">
        <v>3910.79</v>
      </c>
      <c r="I19" s="49">
        <v>4397.75</v>
      </c>
      <c r="J19" s="49">
        <v>4881.47</v>
      </c>
      <c r="K19" s="49">
        <v>4838.01</v>
      </c>
      <c r="L19" s="49">
        <v>4881.2700000000004</v>
      </c>
      <c r="M19" s="49">
        <v>4830.95</v>
      </c>
      <c r="N19" s="49">
        <v>5013.99</v>
      </c>
      <c r="O19" s="49">
        <v>4625.1499999999996</v>
      </c>
      <c r="CX19" s="1"/>
      <c r="CY19" s="1"/>
    </row>
    <row r="20" spans="1:104" s="16" customFormat="1" ht="21.75" customHeight="1" x14ac:dyDescent="0.2">
      <c r="A20" s="26">
        <v>2693745120</v>
      </c>
      <c r="B20" s="50">
        <v>62082055</v>
      </c>
      <c r="C20" s="27" t="s">
        <v>60</v>
      </c>
      <c r="D20" s="49"/>
      <c r="E20" s="49"/>
      <c r="F20" s="49"/>
      <c r="G20" s="49">
        <v>1921.12</v>
      </c>
      <c r="H20" s="49">
        <v>14259.07</v>
      </c>
      <c r="I20" s="49">
        <v>10183.540000000001</v>
      </c>
      <c r="J20" s="49">
        <v>21659.3</v>
      </c>
      <c r="K20" s="49">
        <v>13084.43</v>
      </c>
      <c r="L20" s="49">
        <v>14148.06</v>
      </c>
      <c r="M20" s="49">
        <v>11086.57</v>
      </c>
      <c r="N20" s="49">
        <v>6271.31</v>
      </c>
      <c r="O20" s="49">
        <v>5828.17</v>
      </c>
      <c r="P20" s="1"/>
      <c r="Q20" s="1"/>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row>
    <row r="21" spans="1:104" ht="21.75" customHeight="1" x14ac:dyDescent="0.2">
      <c r="A21" s="50" t="s">
        <v>50</v>
      </c>
      <c r="B21" s="47" t="s">
        <v>51</v>
      </c>
      <c r="C21" s="1" t="s">
        <v>52</v>
      </c>
      <c r="D21" s="49"/>
      <c r="E21" s="49"/>
      <c r="F21" s="49">
        <v>148.24</v>
      </c>
      <c r="G21" s="49">
        <v>179.68</v>
      </c>
      <c r="H21" s="49">
        <v>259.37</v>
      </c>
      <c r="I21" s="49">
        <v>1758.66</v>
      </c>
      <c r="J21" s="49">
        <v>753.71</v>
      </c>
      <c r="K21" s="49">
        <v>485.89</v>
      </c>
      <c r="L21" s="49">
        <v>320.68</v>
      </c>
      <c r="M21" s="49">
        <v>338.14</v>
      </c>
      <c r="N21" s="49">
        <v>286.86</v>
      </c>
      <c r="O21" s="49">
        <v>187.62</v>
      </c>
      <c r="CX21" s="1"/>
      <c r="CY21" s="1"/>
      <c r="CZ21" s="1"/>
    </row>
    <row r="22" spans="1:104" ht="21.75" customHeight="1" x14ac:dyDescent="0.2">
      <c r="A22" s="51">
        <v>4860250979</v>
      </c>
      <c r="B22" s="52">
        <v>1004502289</v>
      </c>
      <c r="C22" s="53" t="s">
        <v>53</v>
      </c>
      <c r="D22" s="49"/>
      <c r="E22" s="49"/>
      <c r="F22" s="49">
        <v>20.010000000000002</v>
      </c>
      <c r="G22" s="49">
        <v>20.41</v>
      </c>
      <c r="H22" s="49">
        <v>24.55</v>
      </c>
      <c r="I22" s="49">
        <v>30.51</v>
      </c>
      <c r="J22" s="49">
        <v>30.86</v>
      </c>
      <c r="K22" s="49">
        <v>27.38</v>
      </c>
      <c r="L22" s="49">
        <v>25.41</v>
      </c>
      <c r="M22" s="49">
        <v>22.79</v>
      </c>
      <c r="N22" s="49">
        <v>23.51</v>
      </c>
      <c r="O22" s="49">
        <v>19.489999999999998</v>
      </c>
      <c r="CX22" s="1"/>
      <c r="CY22" s="1"/>
      <c r="CZ22" s="1"/>
    </row>
    <row r="23" spans="1:104" ht="21.75" customHeight="1" x14ac:dyDescent="0.2">
      <c r="A23" s="26">
        <v>2694340319</v>
      </c>
      <c r="B23" s="48" t="s">
        <v>54</v>
      </c>
      <c r="C23" s="27" t="s">
        <v>55</v>
      </c>
      <c r="D23" s="49"/>
      <c r="E23" s="49"/>
      <c r="F23" s="49">
        <f>20-38.39</f>
        <v>-18.39</v>
      </c>
      <c r="G23" s="49">
        <v>18.04</v>
      </c>
      <c r="H23" s="49">
        <v>15.44</v>
      </c>
      <c r="I23" s="49">
        <v>15.37</v>
      </c>
      <c r="J23" s="49">
        <v>15.8</v>
      </c>
      <c r="K23" s="49">
        <v>15.39</v>
      </c>
      <c r="L23" s="49">
        <f>18.18-55.17</f>
        <v>-36.99</v>
      </c>
      <c r="M23" s="49">
        <v>19.66</v>
      </c>
      <c r="N23" s="49">
        <v>22.87</v>
      </c>
      <c r="O23" s="49">
        <v>20.48</v>
      </c>
      <c r="CX23" s="1"/>
      <c r="CY23" s="1"/>
    </row>
    <row r="24" spans="1:104" ht="21.75" customHeight="1" x14ac:dyDescent="0.2">
      <c r="A24" s="51">
        <v>2694340185</v>
      </c>
      <c r="B24" s="54">
        <v>1009500827</v>
      </c>
      <c r="C24" s="53" t="s">
        <v>56</v>
      </c>
      <c r="D24" s="49"/>
      <c r="E24" s="49"/>
      <c r="F24" s="49">
        <v>2246.4</v>
      </c>
      <c r="G24" s="49">
        <v>2179.9299999999998</v>
      </c>
      <c r="H24" s="49">
        <v>1788.6</v>
      </c>
      <c r="I24" s="49">
        <v>1563.81</v>
      </c>
      <c r="J24" s="49">
        <v>1995.57</v>
      </c>
      <c r="K24" s="49">
        <v>2123.4499999999998</v>
      </c>
      <c r="L24" s="49">
        <v>2132.61</v>
      </c>
      <c r="M24" s="49">
        <v>2161.25</v>
      </c>
      <c r="N24" s="49">
        <v>2396.86</v>
      </c>
      <c r="O24" s="49">
        <v>3911.56</v>
      </c>
      <c r="CX24" s="1"/>
      <c r="CY24" s="1"/>
    </row>
    <row r="25" spans="1:104" ht="21.75" customHeight="1" x14ac:dyDescent="0.2">
      <c r="A25" s="26">
        <v>2694340126</v>
      </c>
      <c r="B25" s="48" t="s">
        <v>57</v>
      </c>
      <c r="C25" s="27" t="s">
        <v>58</v>
      </c>
      <c r="D25" s="49"/>
      <c r="E25" s="49"/>
      <c r="F25" s="49">
        <v>687.34</v>
      </c>
      <c r="G25" s="49">
        <v>355.5</v>
      </c>
      <c r="H25" s="49">
        <v>274.73</v>
      </c>
      <c r="I25" s="49">
        <v>536.39</v>
      </c>
      <c r="J25" s="49">
        <v>804.34</v>
      </c>
      <c r="K25" s="49">
        <v>689.89</v>
      </c>
      <c r="L25" s="49">
        <v>688.15</v>
      </c>
      <c r="M25" s="49">
        <v>843.58</v>
      </c>
      <c r="N25" s="49">
        <v>671.95</v>
      </c>
      <c r="O25" s="49">
        <v>681.85</v>
      </c>
      <c r="CQ25" s="2"/>
      <c r="CR25" s="2"/>
      <c r="CS25" s="2"/>
      <c r="CT25" s="2"/>
      <c r="CU25" s="2"/>
      <c r="CV25" s="2"/>
      <c r="CW25" s="2"/>
    </row>
    <row r="26" spans="1:104" ht="21.75" customHeight="1" x14ac:dyDescent="0.2">
      <c r="A26" s="47">
        <v>2694340814</v>
      </c>
      <c r="B26" s="26">
        <v>1010056363</v>
      </c>
      <c r="C26" s="27" t="s">
        <v>59</v>
      </c>
      <c r="D26" s="49"/>
      <c r="E26" s="49"/>
      <c r="F26" s="49">
        <v>238498.86</v>
      </c>
      <c r="G26" s="49">
        <v>164733.46</v>
      </c>
      <c r="H26" s="49">
        <v>168477.15</v>
      </c>
      <c r="I26" s="49">
        <v>174948.53</v>
      </c>
      <c r="J26" s="49">
        <v>186966.12</v>
      </c>
      <c r="K26" s="49">
        <v>183300.51</v>
      </c>
      <c r="L26" s="49">
        <v>179678.15</v>
      </c>
      <c r="M26" s="49">
        <v>178247.08</v>
      </c>
      <c r="N26" s="49">
        <v>200553.82</v>
      </c>
      <c r="O26" s="49">
        <v>279475.71000000002</v>
      </c>
      <c r="CX26" s="1"/>
      <c r="CY26" s="1"/>
    </row>
    <row r="27" spans="1:104" ht="21.75" customHeight="1" x14ac:dyDescent="0.2">
      <c r="B27" s="50"/>
      <c r="D27" s="49"/>
      <c r="E27" s="49"/>
      <c r="F27" s="49"/>
      <c r="G27" s="49"/>
      <c r="H27" s="49"/>
      <c r="I27" s="49"/>
      <c r="J27" s="49"/>
      <c r="K27" s="49"/>
      <c r="L27" s="49"/>
      <c r="M27" s="49"/>
      <c r="N27" s="49"/>
      <c r="O27" s="49"/>
      <c r="CX27" s="1"/>
      <c r="CY27" s="1"/>
    </row>
    <row r="28" spans="1:104" ht="21.75" customHeight="1" x14ac:dyDescent="0.2">
      <c r="A28" s="55" t="s">
        <v>61</v>
      </c>
      <c r="B28" s="56"/>
      <c r="C28" s="57"/>
      <c r="D28" s="58"/>
      <c r="E28" s="58"/>
      <c r="F28" s="58"/>
      <c r="G28" s="58"/>
      <c r="H28" s="58"/>
      <c r="I28" s="58"/>
      <c r="J28" s="58"/>
      <c r="K28" s="58"/>
      <c r="L28" s="58"/>
      <c r="M28" s="58"/>
      <c r="N28" s="58"/>
      <c r="O28" s="58"/>
      <c r="P28" s="15"/>
      <c r="Q28" s="15"/>
    </row>
    <row r="29" spans="1:104" ht="21.75" customHeight="1" x14ac:dyDescent="0.2">
      <c r="A29" s="26">
        <v>2696218075</v>
      </c>
      <c r="B29" s="50">
        <v>1010113151</v>
      </c>
      <c r="C29" s="27" t="s">
        <v>69</v>
      </c>
      <c r="D29" s="49"/>
      <c r="E29" s="49"/>
      <c r="F29" s="49"/>
      <c r="G29" s="49"/>
      <c r="H29" s="49"/>
      <c r="I29" s="49"/>
      <c r="J29" s="49"/>
      <c r="K29" s="49"/>
      <c r="L29" s="49"/>
      <c r="M29" s="49"/>
      <c r="N29" s="49"/>
      <c r="O29" s="49"/>
      <c r="CX29" s="1"/>
      <c r="CY29" s="1"/>
      <c r="CZ29" s="1"/>
    </row>
    <row r="30" spans="1:104" ht="21.75" customHeight="1" x14ac:dyDescent="0.2">
      <c r="B30" s="50"/>
      <c r="D30" s="49"/>
      <c r="E30" s="49"/>
      <c r="F30" s="49"/>
      <c r="G30" s="49"/>
      <c r="H30" s="49"/>
      <c r="I30" s="49"/>
      <c r="J30" s="49"/>
      <c r="K30" s="49"/>
      <c r="L30" s="49"/>
      <c r="M30" s="49"/>
      <c r="N30" s="49"/>
      <c r="O30" s="49"/>
      <c r="CX30" s="1"/>
      <c r="CY30" s="1"/>
      <c r="CZ30" s="1"/>
    </row>
    <row r="31" spans="1:104" s="1" customFormat="1" ht="21.75" customHeight="1" x14ac:dyDescent="0.2">
      <c r="A31" s="50"/>
      <c r="B31" s="26"/>
      <c r="D31" s="49"/>
      <c r="E31" s="49"/>
      <c r="F31" s="49"/>
      <c r="G31" s="49"/>
      <c r="H31" s="49"/>
      <c r="I31" s="49"/>
      <c r="J31" s="49"/>
      <c r="K31" s="49"/>
      <c r="L31" s="49"/>
      <c r="M31" s="49"/>
      <c r="N31" s="49"/>
      <c r="O31" s="49"/>
      <c r="CX31" s="2"/>
      <c r="CY31" s="2"/>
      <c r="CZ31" s="2"/>
    </row>
    <row r="32" spans="1:104" s="1" customFormat="1" ht="21.75" customHeight="1" x14ac:dyDescent="0.2">
      <c r="A32" s="26"/>
      <c r="C32" s="59" t="s">
        <v>62</v>
      </c>
      <c r="D32" s="60">
        <f>SUM(D4:D30)</f>
        <v>0</v>
      </c>
      <c r="E32" s="60">
        <f>SUM(E4:E30)</f>
        <v>0</v>
      </c>
      <c r="F32" s="60">
        <f>SUM(F5:F30)</f>
        <v>259631.69999999998</v>
      </c>
      <c r="G32" s="60">
        <f>SUM(G5:G30)</f>
        <v>180046.66999999998</v>
      </c>
      <c r="H32" s="60">
        <f t="shared" ref="H32:O32" si="0">SUM(H4:H30)</f>
        <v>197947.21999999997</v>
      </c>
      <c r="I32" s="60">
        <f t="shared" si="0"/>
        <v>203759.32</v>
      </c>
      <c r="J32" s="60">
        <f t="shared" si="0"/>
        <v>226324.38</v>
      </c>
      <c r="K32" s="60">
        <f t="shared" si="0"/>
        <v>213090.43</v>
      </c>
      <c r="L32" s="60">
        <f t="shared" si="0"/>
        <v>209592.02</v>
      </c>
      <c r="M32" s="60">
        <f t="shared" si="0"/>
        <v>205903.40999999997</v>
      </c>
      <c r="N32" s="60">
        <f t="shared" si="0"/>
        <v>225291.77000000002</v>
      </c>
      <c r="O32" s="60">
        <f t="shared" si="0"/>
        <v>306560.76</v>
      </c>
      <c r="CX32" s="2"/>
      <c r="CY32" s="2"/>
      <c r="CZ32" s="2"/>
    </row>
    <row r="33" spans="1:104" s="1" customFormat="1" ht="21.75" customHeight="1" x14ac:dyDescent="0.2">
      <c r="A33" s="61"/>
      <c r="C33" s="27"/>
      <c r="CX33" s="2"/>
      <c r="CY33" s="2"/>
      <c r="CZ33" s="2"/>
    </row>
    <row r="34" spans="1:104" s="1" customFormat="1" ht="21.75" customHeight="1" x14ac:dyDescent="0.2">
      <c r="A34" s="61"/>
      <c r="C34" s="27"/>
      <c r="CX34" s="2"/>
      <c r="CY34" s="2"/>
      <c r="CZ34" s="2"/>
    </row>
    <row r="35" spans="1:104" s="1" customFormat="1" ht="21.75" customHeight="1" x14ac:dyDescent="0.2">
      <c r="A35" s="61"/>
      <c r="C35" s="62"/>
      <c r="D35" s="63"/>
      <c r="CX35" s="2"/>
      <c r="CY35" s="2"/>
      <c r="CZ35" s="2"/>
    </row>
    <row r="36" spans="1:104" s="1" customFormat="1" ht="21.75" customHeight="1" x14ac:dyDescent="0.2">
      <c r="A36" s="61"/>
      <c r="C36" s="59" t="s">
        <v>63</v>
      </c>
      <c r="D36" s="63">
        <f>SUM(D31:D32)</f>
        <v>0</v>
      </c>
      <c r="E36" s="63">
        <f>SUM(E31:E32)</f>
        <v>0</v>
      </c>
      <c r="F36" s="63">
        <f>SUM(F5:F26)</f>
        <v>259631.69999999998</v>
      </c>
      <c r="G36" s="63">
        <f>SUM(G31:G32)</f>
        <v>180046.66999999998</v>
      </c>
      <c r="H36" s="63">
        <f>SUM(H4:H27)</f>
        <v>197947.21999999997</v>
      </c>
      <c r="I36" s="63">
        <f>SUM(I4:I27)</f>
        <v>203759.32</v>
      </c>
      <c r="J36" s="63">
        <f>SUM(J31:J32)</f>
        <v>226324.38</v>
      </c>
      <c r="K36" s="63">
        <f>SUM(K31:K32)</f>
        <v>213090.43</v>
      </c>
      <c r="L36" s="63">
        <f>SUM(L5:L26)</f>
        <v>209592.02</v>
      </c>
      <c r="M36" s="63">
        <f t="shared" ref="M36:O36" si="1">SUM(M4:M29)</f>
        <v>205903.40999999997</v>
      </c>
      <c r="N36" s="63">
        <f t="shared" si="1"/>
        <v>225291.77000000002</v>
      </c>
      <c r="O36" s="63">
        <f t="shared" si="1"/>
        <v>306560.76</v>
      </c>
      <c r="CX36" s="2"/>
      <c r="CY36" s="2"/>
      <c r="CZ36" s="2"/>
    </row>
    <row r="37" spans="1:104" s="1" customFormat="1" ht="21.75" customHeight="1" x14ac:dyDescent="0.2">
      <c r="A37" s="26"/>
      <c r="C37" s="62"/>
      <c r="CX37" s="2"/>
      <c r="CY37" s="2"/>
      <c r="CZ37" s="2"/>
    </row>
    <row r="38" spans="1:104" s="1" customFormat="1" ht="21.75" customHeight="1" x14ac:dyDescent="0.2">
      <c r="A38" s="64"/>
      <c r="B38" s="1" t="s">
        <v>74</v>
      </c>
      <c r="C38" s="27"/>
      <c r="CX38" s="2"/>
      <c r="CY38" s="2"/>
      <c r="CZ38" s="2"/>
    </row>
    <row r="39" spans="1:104" s="1" customFormat="1" ht="21.75" customHeight="1" x14ac:dyDescent="0.2">
      <c r="A39" s="26"/>
      <c r="B39" s="26">
        <v>1004540511</v>
      </c>
      <c r="C39" s="27" t="s">
        <v>73</v>
      </c>
      <c r="I39" s="63">
        <v>203759.32</v>
      </c>
      <c r="CX39" s="2"/>
      <c r="CY39" s="2"/>
      <c r="CZ39" s="2"/>
    </row>
    <row r="40" spans="1:104" x14ac:dyDescent="0.2">
      <c r="I40" s="49"/>
    </row>
    <row r="41" spans="1:104" x14ac:dyDescent="0.2">
      <c r="I41" s="63"/>
    </row>
    <row r="42" spans="1:104" x14ac:dyDescent="0.2">
      <c r="A42" s="47"/>
      <c r="B42" s="26"/>
      <c r="D42" s="49"/>
      <c r="E42" s="49"/>
      <c r="F42" s="49"/>
      <c r="G42" s="49"/>
      <c r="H42" s="49"/>
      <c r="I42" s="49"/>
      <c r="J42" s="49"/>
      <c r="K42" s="49"/>
      <c r="L42" s="49"/>
      <c r="M42" s="49"/>
      <c r="N42" s="49"/>
      <c r="O42" s="49"/>
      <c r="CX42" s="1"/>
      <c r="CY42" s="1"/>
    </row>
    <row r="40667" spans="1:104" s="1" customFormat="1" x14ac:dyDescent="0.2">
      <c r="A40667" s="26">
        <f>SUM(A1:A40666)</f>
        <v>37194760170</v>
      </c>
      <c r="C40667" s="27"/>
      <c r="CX40667" s="2"/>
      <c r="CY40667" s="2"/>
      <c r="CZ40667" s="2"/>
    </row>
  </sheetData>
  <mergeCells count="1">
    <mergeCell ref="A1:B1"/>
  </mergeCells>
  <pageMargins left="1" right="0" top="1" bottom="1" header="0" footer="0"/>
  <pageSetup firstPageNumber="6" fitToHeight="2" orientation="landscape" r:id="rId1"/>
  <headerFooter alignWithMargins="0">
    <oddFooter>&amp;L&amp;8&amp;F  &amp;A&amp;R&amp;8&amp;D</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889A8-E191-4F82-B8DC-2041475E95B7}">
  <sheetPr>
    <pageSetUpPr fitToPage="1"/>
  </sheetPr>
  <dimension ref="A1:CZ40668"/>
  <sheetViews>
    <sheetView tabSelected="1" zoomScale="90" zoomScaleNormal="90" workbookViewId="0">
      <pane xSplit="3" topLeftCell="D1" activePane="topRight" state="frozen"/>
      <selection pane="topRight" activeCell="J16" sqref="J16"/>
    </sheetView>
  </sheetViews>
  <sheetFormatPr defaultColWidth="16.33203125" defaultRowHeight="15" x14ac:dyDescent="0.2"/>
  <cols>
    <col min="1" max="1" width="15.88671875" style="26" customWidth="1"/>
    <col min="2" max="2" width="13.5546875" style="1" bestFit="1" customWidth="1"/>
    <col min="3" max="3" width="47" style="27" bestFit="1" customWidth="1"/>
    <col min="4" max="4" width="23.88671875" style="1" bestFit="1" customWidth="1"/>
    <col min="5" max="5" width="23.6640625" style="1" bestFit="1" customWidth="1"/>
    <col min="6" max="6" width="22.6640625" style="1" bestFit="1" customWidth="1"/>
    <col min="7" max="7" width="24" style="1" bestFit="1" customWidth="1"/>
    <col min="8" max="8" width="23.109375" style="1" bestFit="1" customWidth="1"/>
    <col min="9" max="15" width="15.109375" style="1" customWidth="1"/>
    <col min="16" max="101" width="16.33203125" style="1"/>
    <col min="102" max="16384" width="16.33203125" style="2"/>
  </cols>
  <sheetData>
    <row r="1" spans="1:104" s="29" customFormat="1" ht="31.5" customHeight="1" x14ac:dyDescent="0.25">
      <c r="A1" s="68" t="s">
        <v>65</v>
      </c>
      <c r="B1" s="68"/>
      <c r="C1" s="32" t="s">
        <v>64</v>
      </c>
      <c r="D1" s="33">
        <v>45509</v>
      </c>
      <c r="E1" s="33">
        <v>45551</v>
      </c>
      <c r="F1" s="33">
        <v>45572</v>
      </c>
      <c r="G1" s="33">
        <v>45645</v>
      </c>
      <c r="H1" s="33">
        <v>45645</v>
      </c>
      <c r="I1" s="33">
        <v>45666</v>
      </c>
      <c r="J1" s="33">
        <v>45332</v>
      </c>
      <c r="K1" s="33"/>
      <c r="L1" s="33"/>
      <c r="M1" s="33"/>
      <c r="N1" s="33"/>
      <c r="O1" s="33"/>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row>
    <row r="2" spans="1:104" s="34" customFormat="1" ht="24" customHeight="1" x14ac:dyDescent="0.2">
      <c r="A2" s="30" t="s">
        <v>0</v>
      </c>
      <c r="B2" s="30" t="s">
        <v>1</v>
      </c>
      <c r="C2" s="31" t="s">
        <v>2</v>
      </c>
      <c r="D2" s="35">
        <v>45474</v>
      </c>
      <c r="E2" s="35">
        <v>45505</v>
      </c>
      <c r="F2" s="35">
        <v>45536</v>
      </c>
      <c r="G2" s="35">
        <v>45566</v>
      </c>
      <c r="H2" s="35">
        <v>45597</v>
      </c>
      <c r="I2" s="35">
        <v>45650</v>
      </c>
      <c r="J2" s="35">
        <v>45658</v>
      </c>
      <c r="K2" s="35">
        <v>45713</v>
      </c>
      <c r="L2" s="35">
        <v>45741</v>
      </c>
      <c r="M2" s="35">
        <v>45772</v>
      </c>
      <c r="N2" s="35">
        <v>45802</v>
      </c>
      <c r="O2" s="35">
        <v>45468</v>
      </c>
    </row>
    <row r="3" spans="1:104" ht="18" x14ac:dyDescent="0.2">
      <c r="A3" s="3" t="s">
        <v>9</v>
      </c>
      <c r="B3" s="4"/>
      <c r="C3" s="5"/>
      <c r="D3" s="66">
        <v>45505</v>
      </c>
      <c r="E3" s="66">
        <v>45539</v>
      </c>
      <c r="F3" s="66">
        <v>45567</v>
      </c>
      <c r="G3" s="66">
        <v>45609</v>
      </c>
      <c r="H3" s="66">
        <v>45636</v>
      </c>
      <c r="I3" s="66">
        <v>45660</v>
      </c>
      <c r="J3" s="66">
        <v>45693</v>
      </c>
      <c r="K3" s="66"/>
      <c r="L3" s="66"/>
      <c r="M3" s="66"/>
      <c r="N3" s="66"/>
      <c r="O3" s="66"/>
      <c r="CW3" s="2"/>
    </row>
    <row r="4" spans="1:104" ht="18" x14ac:dyDescent="0.2">
      <c r="A4" s="6" t="s">
        <v>10</v>
      </c>
      <c r="B4" s="7" t="s">
        <v>11</v>
      </c>
      <c r="C4" s="5" t="s">
        <v>12</v>
      </c>
      <c r="D4" s="8"/>
      <c r="E4" s="8"/>
      <c r="H4" s="8"/>
      <c r="I4" s="8"/>
      <c r="J4" s="8"/>
      <c r="K4" s="8"/>
      <c r="L4" s="8"/>
      <c r="M4" s="8"/>
      <c r="N4" s="8"/>
      <c r="O4" s="8"/>
      <c r="CX4" s="1"/>
      <c r="CY4" s="1"/>
    </row>
    <row r="5" spans="1:104" ht="18" x14ac:dyDescent="0.2">
      <c r="A5" s="6" t="s">
        <v>13</v>
      </c>
      <c r="B5" s="7" t="s">
        <v>14</v>
      </c>
      <c r="C5" s="5" t="s">
        <v>15</v>
      </c>
      <c r="D5" s="8">
        <v>102.39</v>
      </c>
      <c r="E5" s="8">
        <v>116.25</v>
      </c>
      <c r="F5" s="8">
        <f>103.43-55.17</f>
        <v>48.260000000000005</v>
      </c>
      <c r="G5" s="8">
        <v>117.25</v>
      </c>
      <c r="H5" s="8">
        <v>136.51</v>
      </c>
      <c r="I5" s="8">
        <v>135.80000000000001</v>
      </c>
      <c r="J5" s="8">
        <v>141.19</v>
      </c>
      <c r="K5" s="8"/>
      <c r="L5" s="8"/>
      <c r="M5" s="8"/>
      <c r="N5" s="8"/>
      <c r="O5" s="8"/>
      <c r="CX5" s="1"/>
      <c r="CY5" s="1"/>
    </row>
    <row r="6" spans="1:104" ht="18" x14ac:dyDescent="0.2">
      <c r="A6" s="6" t="s">
        <v>16</v>
      </c>
      <c r="B6" s="7" t="s">
        <v>17</v>
      </c>
      <c r="C6" s="5" t="s">
        <v>18</v>
      </c>
      <c r="D6" s="8">
        <v>307.20999999999998</v>
      </c>
      <c r="E6" s="8">
        <v>416.74</v>
      </c>
      <c r="F6" s="8">
        <f>359.99-55.17</f>
        <v>304.82</v>
      </c>
      <c r="G6" s="8">
        <v>374.26</v>
      </c>
      <c r="H6" s="8">
        <v>470.56</v>
      </c>
      <c r="I6" s="8">
        <v>340.82</v>
      </c>
      <c r="J6" s="8">
        <v>336.97</v>
      </c>
      <c r="K6" s="8"/>
      <c r="L6" s="8"/>
      <c r="M6" s="8"/>
      <c r="N6" s="8"/>
      <c r="O6" s="8"/>
      <c r="CX6" s="1"/>
      <c r="CY6" s="1"/>
    </row>
    <row r="7" spans="1:104" ht="18" x14ac:dyDescent="0.2">
      <c r="A7" s="6" t="s">
        <v>19</v>
      </c>
      <c r="B7" s="6">
        <v>54600986</v>
      </c>
      <c r="C7" s="5" t="s">
        <v>20</v>
      </c>
      <c r="D7" s="8">
        <v>92.4</v>
      </c>
      <c r="E7" s="8">
        <v>100.9</v>
      </c>
      <c r="F7" s="8">
        <v>102.39</v>
      </c>
      <c r="G7" s="8">
        <v>169.35</v>
      </c>
      <c r="H7" s="8">
        <v>523.38</v>
      </c>
      <c r="I7" s="8">
        <v>1973.08</v>
      </c>
      <c r="J7" s="8">
        <v>2296.8200000000002</v>
      </c>
      <c r="K7" s="8"/>
      <c r="L7" s="8"/>
      <c r="M7" s="8"/>
      <c r="N7" s="8"/>
      <c r="O7" s="8"/>
      <c r="CX7" s="1"/>
      <c r="CY7" s="1"/>
    </row>
    <row r="8" spans="1:104" ht="18" x14ac:dyDescent="0.2">
      <c r="A8" s="6" t="s">
        <v>21</v>
      </c>
      <c r="B8" s="7" t="s">
        <v>22</v>
      </c>
      <c r="C8" s="5" t="s">
        <v>23</v>
      </c>
      <c r="D8" s="8">
        <v>85.55</v>
      </c>
      <c r="E8" s="8">
        <v>101.69</v>
      </c>
      <c r="F8" s="8">
        <f>86.84-55.17</f>
        <v>31.67</v>
      </c>
      <c r="G8" s="8">
        <v>93.81</v>
      </c>
      <c r="H8" s="8">
        <v>92.83</v>
      </c>
      <c r="I8" s="8">
        <v>93.78</v>
      </c>
      <c r="J8" s="8">
        <v>104.32</v>
      </c>
      <c r="K8" s="8"/>
      <c r="L8" s="8"/>
      <c r="M8" s="8"/>
      <c r="N8" s="8"/>
      <c r="O8" s="8"/>
      <c r="CX8" s="1"/>
      <c r="CY8" s="1"/>
    </row>
    <row r="9" spans="1:104" ht="18" x14ac:dyDescent="0.2">
      <c r="A9" s="6">
        <v>2694340467</v>
      </c>
      <c r="B9" s="7" t="s">
        <v>24</v>
      </c>
      <c r="C9" s="5" t="s">
        <v>25</v>
      </c>
      <c r="D9" s="8">
        <v>148.4</v>
      </c>
      <c r="E9" s="8">
        <v>157.12</v>
      </c>
      <c r="F9" s="8">
        <f>133.25-55.17</f>
        <v>78.08</v>
      </c>
      <c r="G9" s="8">
        <v>145.47</v>
      </c>
      <c r="H9" s="8">
        <v>145.38999999999999</v>
      </c>
      <c r="I9" s="8">
        <v>173.7</v>
      </c>
      <c r="J9" s="8">
        <v>137.16</v>
      </c>
      <c r="K9" s="8"/>
      <c r="L9" s="8"/>
      <c r="M9" s="8"/>
      <c r="N9" s="8"/>
      <c r="O9" s="8"/>
      <c r="CX9" s="1"/>
      <c r="CY9" s="1"/>
    </row>
    <row r="10" spans="1:104" ht="18" x14ac:dyDescent="0.2">
      <c r="A10" s="6" t="s">
        <v>26</v>
      </c>
      <c r="B10" s="7" t="s">
        <v>27</v>
      </c>
      <c r="C10" s="5" t="s">
        <v>28</v>
      </c>
      <c r="D10" s="8">
        <v>24.16</v>
      </c>
      <c r="E10" s="8">
        <v>24.91</v>
      </c>
      <c r="F10" s="8">
        <f>20.89-55.17</f>
        <v>-34.28</v>
      </c>
      <c r="G10" s="8">
        <v>21.69</v>
      </c>
      <c r="H10" s="8">
        <v>26.07</v>
      </c>
      <c r="I10" s="8">
        <v>28.41</v>
      </c>
      <c r="J10" s="8">
        <v>32.75</v>
      </c>
      <c r="K10" s="8"/>
      <c r="L10" s="8"/>
      <c r="M10" s="8"/>
      <c r="N10" s="8"/>
      <c r="O10" s="8"/>
      <c r="CX10" s="1"/>
      <c r="CY10" s="1"/>
    </row>
    <row r="11" spans="1:104" ht="18" x14ac:dyDescent="0.2">
      <c r="A11" s="9">
        <v>2694340918</v>
      </c>
      <c r="B11" s="7" t="s">
        <v>29</v>
      </c>
      <c r="C11" s="5" t="s">
        <v>30</v>
      </c>
      <c r="D11" s="8">
        <v>2182.9299999999998</v>
      </c>
      <c r="E11" s="8">
        <v>1167.93</v>
      </c>
      <c r="F11" s="8">
        <f>694.89-55.17</f>
        <v>639.72</v>
      </c>
      <c r="G11" s="8">
        <v>614.75</v>
      </c>
      <c r="H11" s="8">
        <v>426.2</v>
      </c>
      <c r="I11" s="8">
        <v>438.28</v>
      </c>
      <c r="J11" s="8">
        <v>150.38</v>
      </c>
      <c r="K11" s="8"/>
      <c r="L11" s="8"/>
      <c r="M11" s="8"/>
      <c r="N11" s="8"/>
      <c r="O11" s="8"/>
      <c r="CX11" s="1"/>
      <c r="CY11" s="1"/>
    </row>
    <row r="12" spans="1:104" ht="18" x14ac:dyDescent="0.2">
      <c r="A12" s="9">
        <v>2694340704</v>
      </c>
      <c r="B12" s="7" t="s">
        <v>31</v>
      </c>
      <c r="C12" s="5" t="s">
        <v>32</v>
      </c>
      <c r="D12" s="8">
        <v>25.46</v>
      </c>
      <c r="E12" s="8">
        <v>27.1</v>
      </c>
      <c r="F12" s="8">
        <f>23-55.17</f>
        <v>-32.17</v>
      </c>
      <c r="G12" s="8"/>
      <c r="H12" s="8"/>
      <c r="I12" s="8"/>
      <c r="J12" s="8"/>
      <c r="K12" s="8"/>
      <c r="L12" s="8"/>
      <c r="M12" s="8"/>
      <c r="N12" s="8"/>
      <c r="O12" s="8"/>
      <c r="CX12" s="1"/>
      <c r="CY12" s="1"/>
    </row>
    <row r="13" spans="1:104" ht="18" x14ac:dyDescent="0.2">
      <c r="A13" s="6" t="s">
        <v>33</v>
      </c>
      <c r="B13" s="7" t="s">
        <v>34</v>
      </c>
      <c r="C13" s="5" t="s">
        <v>35</v>
      </c>
      <c r="D13" s="8">
        <v>25.46</v>
      </c>
      <c r="E13" s="8">
        <v>27.1</v>
      </c>
      <c r="F13" s="8">
        <f>23-55.17</f>
        <v>-32.17</v>
      </c>
      <c r="G13" s="8">
        <v>25.47</v>
      </c>
      <c r="H13" s="8">
        <v>25.48</v>
      </c>
      <c r="I13" s="8">
        <v>25.48</v>
      </c>
      <c r="J13" s="8">
        <v>26.29</v>
      </c>
      <c r="K13" s="8"/>
      <c r="L13" s="8"/>
      <c r="M13" s="8"/>
      <c r="N13" s="8"/>
      <c r="O13" s="8"/>
      <c r="CX13" s="1"/>
      <c r="CY13" s="1"/>
    </row>
    <row r="14" spans="1:104" ht="18" x14ac:dyDescent="0.2">
      <c r="A14" s="10" t="s">
        <v>36</v>
      </c>
      <c r="B14" s="10">
        <v>1006710712</v>
      </c>
      <c r="C14" s="4" t="s">
        <v>37</v>
      </c>
      <c r="D14" s="8">
        <v>414.25</v>
      </c>
      <c r="E14" s="8">
        <v>489.24</v>
      </c>
      <c r="F14" s="8">
        <f>431.06-55.17</f>
        <v>375.89</v>
      </c>
      <c r="G14" s="8">
        <v>465.74</v>
      </c>
      <c r="H14" s="8">
        <v>611.09</v>
      </c>
      <c r="I14" s="8">
        <v>646.57000000000005</v>
      </c>
      <c r="J14" s="8">
        <v>913.81</v>
      </c>
      <c r="K14" s="8"/>
      <c r="L14" s="4"/>
      <c r="M14" s="8"/>
      <c r="N14" s="8"/>
      <c r="O14" s="8"/>
      <c r="CX14" s="1"/>
      <c r="CY14" s="1"/>
      <c r="CZ14" s="1"/>
    </row>
    <row r="15" spans="1:104" ht="18" x14ac:dyDescent="0.2">
      <c r="A15" s="6">
        <v>2695481470</v>
      </c>
      <c r="B15" s="7" t="s">
        <v>38</v>
      </c>
      <c r="C15" s="5" t="s">
        <v>39</v>
      </c>
      <c r="D15" s="8"/>
      <c r="E15" s="8"/>
      <c r="F15" s="8"/>
      <c r="G15" s="8"/>
      <c r="H15" s="8"/>
      <c r="I15" s="8"/>
      <c r="J15" s="8"/>
      <c r="K15" s="8"/>
      <c r="L15" s="8"/>
      <c r="M15" s="8"/>
      <c r="N15" s="8"/>
      <c r="O15" s="8"/>
      <c r="CX15" s="1"/>
      <c r="CY15" s="1"/>
    </row>
    <row r="16" spans="1:104" ht="18" x14ac:dyDescent="0.2">
      <c r="A16" s="6" t="s">
        <v>40</v>
      </c>
      <c r="B16" s="7" t="s">
        <v>41</v>
      </c>
      <c r="C16" s="5" t="s">
        <v>42</v>
      </c>
      <c r="D16" s="8">
        <v>649.57000000000005</v>
      </c>
      <c r="E16" s="8">
        <v>701.35</v>
      </c>
      <c r="F16" s="8">
        <f>605.44-55.17</f>
        <v>550.2700000000001</v>
      </c>
      <c r="G16" s="8">
        <v>592.03</v>
      </c>
      <c r="H16" s="8">
        <v>613.30999999999995</v>
      </c>
      <c r="I16" s="8">
        <v>582.49</v>
      </c>
      <c r="J16" s="8">
        <v>607.07000000000005</v>
      </c>
      <c r="K16" s="8"/>
      <c r="L16" s="8"/>
      <c r="M16" s="8"/>
      <c r="N16" s="8"/>
      <c r="O16" s="8"/>
      <c r="CX16" s="1"/>
      <c r="CY16" s="1"/>
    </row>
    <row r="17" spans="1:104" ht="18" x14ac:dyDescent="0.2">
      <c r="A17" s="9">
        <v>2694340781</v>
      </c>
      <c r="B17" s="7" t="s">
        <v>43</v>
      </c>
      <c r="C17" s="5" t="s">
        <v>44</v>
      </c>
      <c r="D17" s="8">
        <v>6084.03</v>
      </c>
      <c r="E17" s="8">
        <v>5083.0200000000004</v>
      </c>
      <c r="F17" s="8">
        <v>4447.1099999999997</v>
      </c>
      <c r="G17" s="8">
        <v>3354.32</v>
      </c>
      <c r="H17" s="8">
        <v>3091.27</v>
      </c>
      <c r="I17" s="8">
        <v>3040.42</v>
      </c>
      <c r="J17" s="8">
        <v>3029.33</v>
      </c>
      <c r="K17" s="8"/>
      <c r="L17" s="8"/>
      <c r="M17" s="8"/>
      <c r="N17" s="8"/>
      <c r="O17" s="8"/>
      <c r="CX17" s="1"/>
      <c r="CY17" s="1"/>
    </row>
    <row r="18" spans="1:104" ht="18" x14ac:dyDescent="0.2">
      <c r="A18" s="6" t="s">
        <v>45</v>
      </c>
      <c r="B18" s="7" t="s">
        <v>46</v>
      </c>
      <c r="C18" s="5" t="s">
        <v>47</v>
      </c>
      <c r="D18" s="8">
        <v>208.42</v>
      </c>
      <c r="E18" s="8">
        <v>216.56</v>
      </c>
      <c r="F18" s="8">
        <f>289.08-55.17</f>
        <v>233.90999999999997</v>
      </c>
      <c r="G18" s="8">
        <v>312.19</v>
      </c>
      <c r="H18" s="8">
        <v>290.89</v>
      </c>
      <c r="I18" s="8">
        <v>298.56</v>
      </c>
      <c r="J18" s="8">
        <v>312.77</v>
      </c>
      <c r="K18" s="8"/>
      <c r="L18" s="8"/>
      <c r="M18" s="8"/>
      <c r="N18" s="8"/>
      <c r="O18" s="8"/>
      <c r="CX18" s="1"/>
      <c r="CY18" s="1"/>
    </row>
    <row r="19" spans="1:104" ht="18" x14ac:dyDescent="0.2">
      <c r="A19" s="6">
        <v>2694340212</v>
      </c>
      <c r="B19" s="7" t="s">
        <v>48</v>
      </c>
      <c r="C19" s="5" t="s">
        <v>49</v>
      </c>
      <c r="D19" s="8">
        <v>4721.0600000000004</v>
      </c>
      <c r="E19" s="8">
        <v>4351.59</v>
      </c>
      <c r="F19" s="8">
        <v>3470.29</v>
      </c>
      <c r="G19" s="8">
        <v>3585.64</v>
      </c>
      <c r="H19" s="8">
        <v>3365.49</v>
      </c>
      <c r="I19" s="8">
        <v>3632.19</v>
      </c>
      <c r="J19" s="8">
        <v>3288.31</v>
      </c>
      <c r="K19" s="8"/>
      <c r="L19" s="8"/>
      <c r="M19" s="8"/>
      <c r="N19" s="8"/>
      <c r="O19" s="8"/>
      <c r="CX19" s="1"/>
      <c r="CY19" s="1"/>
    </row>
    <row r="20" spans="1:104" ht="18" x14ac:dyDescent="0.2">
      <c r="A20" s="10" t="s">
        <v>50</v>
      </c>
      <c r="B20" s="6" t="s">
        <v>51</v>
      </c>
      <c r="C20" s="4" t="s">
        <v>52</v>
      </c>
      <c r="D20" s="8">
        <v>203.6</v>
      </c>
      <c r="E20" s="8">
        <v>200.56</v>
      </c>
      <c r="F20" s="8">
        <v>169.92</v>
      </c>
      <c r="G20" s="8">
        <v>130.16</v>
      </c>
      <c r="H20" s="8">
        <v>348.31</v>
      </c>
      <c r="I20" s="8">
        <v>401.59</v>
      </c>
      <c r="J20" s="8">
        <v>89.45</v>
      </c>
      <c r="K20" s="8"/>
      <c r="L20" s="8"/>
      <c r="M20" s="8"/>
      <c r="N20" s="8"/>
      <c r="O20" s="8"/>
      <c r="CX20" s="1"/>
      <c r="CY20" s="1"/>
      <c r="CZ20" s="1"/>
    </row>
    <row r="21" spans="1:104" ht="18" x14ac:dyDescent="0.2">
      <c r="A21" s="10">
        <v>2699693265</v>
      </c>
      <c r="B21" s="6">
        <v>101091469</v>
      </c>
      <c r="C21" s="4" t="s">
        <v>76</v>
      </c>
      <c r="D21" s="8"/>
      <c r="E21" s="8">
        <v>116.95</v>
      </c>
      <c r="F21" s="8">
        <v>823.67</v>
      </c>
      <c r="G21" s="8">
        <v>828.07</v>
      </c>
      <c r="H21" s="8">
        <v>828.15</v>
      </c>
      <c r="I21" s="8">
        <v>849.85</v>
      </c>
      <c r="J21" s="8">
        <v>919.07</v>
      </c>
      <c r="K21" s="8"/>
      <c r="L21" s="8"/>
      <c r="M21" s="8"/>
      <c r="N21" s="8"/>
      <c r="O21" s="8"/>
      <c r="CX21" s="1"/>
      <c r="CY21" s="1"/>
      <c r="CZ21" s="1"/>
    </row>
    <row r="22" spans="1:104" ht="18" x14ac:dyDescent="0.2">
      <c r="A22" s="11">
        <v>4860250979</v>
      </c>
      <c r="B22" s="12">
        <v>1004502289</v>
      </c>
      <c r="C22" s="13" t="s">
        <v>53</v>
      </c>
      <c r="D22" s="8">
        <v>20.8</v>
      </c>
      <c r="E22" s="8">
        <v>22.47</v>
      </c>
      <c r="F22" s="8">
        <v>19.02</v>
      </c>
      <c r="G22" s="8">
        <v>21.39</v>
      </c>
      <c r="H22" s="8">
        <v>26.81</v>
      </c>
      <c r="I22" s="8">
        <v>27.92</v>
      </c>
      <c r="J22" s="8">
        <v>33.229999999999997</v>
      </c>
      <c r="K22" s="8"/>
      <c r="L22" s="8"/>
      <c r="M22" s="8"/>
      <c r="N22" s="8"/>
      <c r="O22" s="8"/>
      <c r="CX22" s="1"/>
      <c r="CY22" s="1"/>
      <c r="CZ22" s="1"/>
    </row>
    <row r="23" spans="1:104" ht="18" x14ac:dyDescent="0.2">
      <c r="A23" s="9">
        <v>2694340319</v>
      </c>
      <c r="B23" s="7" t="s">
        <v>54</v>
      </c>
      <c r="C23" s="5" t="s">
        <v>55</v>
      </c>
      <c r="D23" s="8">
        <v>21.63</v>
      </c>
      <c r="E23" s="8">
        <v>23.07</v>
      </c>
      <c r="F23" s="8">
        <f>19.71-55.17</f>
        <v>-35.46</v>
      </c>
      <c r="G23" s="8">
        <v>21.17</v>
      </c>
      <c r="H23" s="8">
        <v>17.53</v>
      </c>
      <c r="I23" s="8">
        <v>15.83</v>
      </c>
      <c r="J23" s="8">
        <v>16.45</v>
      </c>
      <c r="K23" s="8"/>
      <c r="L23" s="8"/>
      <c r="M23" s="8"/>
      <c r="N23" s="8"/>
      <c r="O23" s="8"/>
      <c r="CX23" s="1"/>
      <c r="CY23" s="1"/>
    </row>
    <row r="24" spans="1:104" ht="18" x14ac:dyDescent="0.2">
      <c r="A24" s="11">
        <v>2694340185</v>
      </c>
      <c r="B24" s="14">
        <v>1009500827</v>
      </c>
      <c r="C24" s="13" t="s">
        <v>56</v>
      </c>
      <c r="D24" s="8">
        <v>3697.84</v>
      </c>
      <c r="E24" s="8">
        <v>2502.2199999999998</v>
      </c>
      <c r="F24" s="8">
        <v>2196.04</v>
      </c>
      <c r="G24" s="8">
        <v>2889.14</v>
      </c>
      <c r="H24" s="8">
        <v>1617.3</v>
      </c>
      <c r="I24" s="8">
        <v>1647.56</v>
      </c>
      <c r="J24" s="8">
        <v>1598.71</v>
      </c>
      <c r="K24" s="8"/>
      <c r="L24" s="8"/>
      <c r="M24" s="8"/>
      <c r="N24" s="8"/>
      <c r="O24" s="8"/>
      <c r="CX24" s="1"/>
      <c r="CY24" s="1"/>
    </row>
    <row r="25" spans="1:104" ht="18" x14ac:dyDescent="0.2">
      <c r="A25" s="9">
        <v>2694340126</v>
      </c>
      <c r="B25" s="7" t="s">
        <v>57</v>
      </c>
      <c r="C25" s="5" t="s">
        <v>58</v>
      </c>
      <c r="D25" s="8">
        <v>699.51</v>
      </c>
      <c r="E25" s="8">
        <v>746.33</v>
      </c>
      <c r="F25" s="8">
        <v>515.02</v>
      </c>
      <c r="G25" s="8">
        <v>486.46</v>
      </c>
      <c r="H25" s="8">
        <v>402.63</v>
      </c>
      <c r="I25" s="8">
        <v>509.73</v>
      </c>
      <c r="J25" s="8">
        <v>298.92</v>
      </c>
      <c r="K25" s="8"/>
      <c r="L25" s="8"/>
      <c r="M25" s="8"/>
      <c r="N25" s="8"/>
      <c r="O25" s="8"/>
      <c r="CQ25" s="2"/>
      <c r="CR25" s="2"/>
      <c r="CS25" s="2"/>
      <c r="CT25" s="2"/>
      <c r="CU25" s="2"/>
      <c r="CV25" s="2"/>
      <c r="CW25" s="2"/>
    </row>
    <row r="26" spans="1:104" ht="18" x14ac:dyDescent="0.2">
      <c r="A26" s="6">
        <v>2694340814</v>
      </c>
      <c r="B26" s="9">
        <v>1010056363</v>
      </c>
      <c r="C26" s="5" t="s">
        <v>59</v>
      </c>
      <c r="D26" s="8">
        <v>280088.3</v>
      </c>
      <c r="E26" s="8">
        <v>280514.42</v>
      </c>
      <c r="F26" s="8">
        <v>260077.3</v>
      </c>
      <c r="G26" s="8">
        <v>179306.85</v>
      </c>
      <c r="H26" s="8">
        <v>180319.34</v>
      </c>
      <c r="I26" s="8">
        <v>189565.29</v>
      </c>
      <c r="J26" s="8">
        <v>180143.17</v>
      </c>
      <c r="K26" s="8"/>
      <c r="L26" s="8"/>
      <c r="M26" s="8"/>
      <c r="N26" s="8"/>
      <c r="O26" s="8"/>
      <c r="CX26" s="1"/>
      <c r="CY26" s="1"/>
    </row>
    <row r="27" spans="1:104" s="16" customFormat="1" ht="18" x14ac:dyDescent="0.2">
      <c r="A27" s="9">
        <v>2693745120</v>
      </c>
      <c r="B27" s="10">
        <v>62082055</v>
      </c>
      <c r="C27" s="5" t="s">
        <v>60</v>
      </c>
      <c r="D27" s="8">
        <v>8235.02</v>
      </c>
      <c r="E27" s="8">
        <f>8733.88-8235.02</f>
        <v>498.85999999999876</v>
      </c>
      <c r="F27" s="8">
        <v>64.48</v>
      </c>
      <c r="G27" s="8">
        <v>135.32</v>
      </c>
      <c r="H27" s="8">
        <v>7087.26</v>
      </c>
      <c r="I27" s="8">
        <v>18882.599999999999</v>
      </c>
      <c r="J27" s="8">
        <v>16029.54</v>
      </c>
      <c r="K27" s="8"/>
      <c r="L27" s="8"/>
      <c r="M27" s="8"/>
      <c r="N27" s="8"/>
      <c r="O27" s="8"/>
      <c r="P27" s="1"/>
      <c r="Q27" s="1"/>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row>
    <row r="28" spans="1:104" ht="18" x14ac:dyDescent="0.2">
      <c r="A28" s="9"/>
      <c r="B28" s="10"/>
      <c r="C28" s="5"/>
      <c r="D28" s="8"/>
      <c r="E28" s="8"/>
      <c r="F28" s="8"/>
      <c r="G28" s="8"/>
      <c r="H28" s="8"/>
      <c r="I28" s="8"/>
      <c r="J28" s="8"/>
      <c r="K28" s="8"/>
      <c r="L28" s="8"/>
      <c r="M28" s="8"/>
      <c r="N28" s="8"/>
      <c r="O28" s="8"/>
      <c r="CX28" s="1"/>
      <c r="CY28" s="1"/>
    </row>
    <row r="29" spans="1:104" ht="18" x14ac:dyDescent="0.2">
      <c r="A29" s="42" t="s">
        <v>61</v>
      </c>
      <c r="B29" s="17"/>
      <c r="C29" s="18"/>
      <c r="D29" s="19"/>
      <c r="E29" s="19"/>
      <c r="F29" s="19"/>
      <c r="G29" s="19"/>
      <c r="H29" s="19"/>
      <c r="I29" s="19"/>
      <c r="J29" s="19"/>
      <c r="K29" s="19"/>
      <c r="L29" s="19"/>
      <c r="M29" s="19"/>
      <c r="N29" s="19"/>
      <c r="O29" s="19"/>
      <c r="P29" s="15"/>
      <c r="Q29" s="15"/>
    </row>
    <row r="30" spans="1:104" ht="18" x14ac:dyDescent="0.2">
      <c r="A30" s="9">
        <v>2696218075</v>
      </c>
      <c r="B30" s="10">
        <v>1010113151</v>
      </c>
      <c r="C30" s="5" t="s">
        <v>69</v>
      </c>
      <c r="D30" s="8"/>
      <c r="E30" s="8"/>
      <c r="F30" s="8"/>
      <c r="G30" s="8"/>
      <c r="H30" s="8"/>
      <c r="I30" s="8"/>
      <c r="J30" s="8"/>
      <c r="K30" s="8"/>
      <c r="L30" s="8"/>
      <c r="M30" s="8"/>
      <c r="N30" s="8"/>
      <c r="O30" s="8"/>
      <c r="CX30" s="1"/>
      <c r="CY30" s="1"/>
      <c r="CZ30" s="1"/>
    </row>
    <row r="31" spans="1:104" ht="18" x14ac:dyDescent="0.2">
      <c r="A31" s="9"/>
      <c r="B31" s="10"/>
      <c r="C31" s="5"/>
      <c r="D31" s="8"/>
      <c r="E31" s="8"/>
      <c r="F31" s="8"/>
      <c r="G31" s="8"/>
      <c r="H31" s="8"/>
      <c r="I31" s="8"/>
      <c r="J31" s="8"/>
      <c r="K31" s="8"/>
      <c r="L31" s="8"/>
      <c r="M31" s="8"/>
      <c r="N31" s="8"/>
      <c r="O31" s="8"/>
      <c r="CX31" s="1"/>
      <c r="CY31" s="1"/>
      <c r="CZ31" s="1"/>
    </row>
    <row r="32" spans="1:104" s="1" customFormat="1" ht="18" x14ac:dyDescent="0.2">
      <c r="A32" s="10"/>
      <c r="B32" s="9"/>
      <c r="C32" s="4"/>
      <c r="D32" s="8"/>
      <c r="E32" s="8"/>
      <c r="F32" s="8"/>
      <c r="G32" s="8"/>
      <c r="H32" s="8"/>
      <c r="I32" s="8"/>
      <c r="J32" s="8">
        <v>2296</v>
      </c>
      <c r="K32" s="8"/>
      <c r="L32" s="8"/>
      <c r="M32" s="8"/>
      <c r="N32" s="8"/>
      <c r="O32" s="8"/>
      <c r="CX32" s="2"/>
      <c r="CY32" s="2"/>
      <c r="CZ32" s="2"/>
    </row>
    <row r="33" spans="1:104" s="1" customFormat="1" ht="18" x14ac:dyDescent="0.2">
      <c r="A33" s="9"/>
      <c r="B33" s="4"/>
      <c r="C33" s="20" t="s">
        <v>62</v>
      </c>
      <c r="D33" s="21">
        <f>SUM(D4:D31)</f>
        <v>308037.99</v>
      </c>
      <c r="E33" s="21">
        <f>SUM(E4:E31)</f>
        <v>297606.37999999995</v>
      </c>
      <c r="F33" s="21">
        <f>SUM(F5:F31)</f>
        <v>274013.77999999997</v>
      </c>
      <c r="G33" s="21">
        <f>SUM(G5:G31)</f>
        <v>193690.53</v>
      </c>
      <c r="H33" s="21">
        <f t="shared" ref="H33:O33" si="0">SUM(H4:H31)</f>
        <v>200465.80000000002</v>
      </c>
      <c r="I33" s="21">
        <f t="shared" si="0"/>
        <v>223309.95</v>
      </c>
      <c r="J33" s="21">
        <f t="shared" si="0"/>
        <v>210505.71000000002</v>
      </c>
      <c r="K33" s="21">
        <f t="shared" si="0"/>
        <v>0</v>
      </c>
      <c r="L33" s="21">
        <f t="shared" si="0"/>
        <v>0</v>
      </c>
      <c r="M33" s="21">
        <f t="shared" si="0"/>
        <v>0</v>
      </c>
      <c r="N33" s="21">
        <f t="shared" si="0"/>
        <v>0</v>
      </c>
      <c r="O33" s="21">
        <f t="shared" si="0"/>
        <v>0</v>
      </c>
      <c r="CX33" s="2"/>
      <c r="CY33" s="2"/>
      <c r="CZ33" s="2"/>
    </row>
    <row r="34" spans="1:104" s="1" customFormat="1" ht="18" x14ac:dyDescent="0.2">
      <c r="A34" s="22"/>
      <c r="B34" s="4"/>
      <c r="C34" s="5"/>
      <c r="D34" s="4"/>
      <c r="E34" s="4"/>
      <c r="F34" s="4"/>
      <c r="G34" s="4"/>
      <c r="H34" s="4"/>
      <c r="I34" s="4"/>
      <c r="J34" s="4"/>
      <c r="K34" s="4"/>
      <c r="L34" s="4"/>
      <c r="M34" s="4"/>
      <c r="N34" s="4"/>
      <c r="O34" s="4"/>
      <c r="CX34" s="2"/>
      <c r="CY34" s="2"/>
      <c r="CZ34" s="2"/>
    </row>
    <row r="35" spans="1:104" s="1" customFormat="1" ht="18" x14ac:dyDescent="0.2">
      <c r="A35" s="22"/>
      <c r="B35" s="4"/>
      <c r="C35" s="5"/>
      <c r="D35" s="4"/>
      <c r="E35" s="4"/>
      <c r="F35" s="4"/>
      <c r="G35" s="4"/>
      <c r="H35" s="4"/>
      <c r="I35" s="4"/>
      <c r="J35" s="4"/>
      <c r="K35" s="4"/>
      <c r="L35" s="4"/>
      <c r="M35" s="4"/>
      <c r="N35" s="4"/>
      <c r="O35" s="4"/>
      <c r="CX35" s="2"/>
      <c r="CY35" s="2"/>
      <c r="CZ35" s="2"/>
    </row>
    <row r="36" spans="1:104" s="1" customFormat="1" ht="18" x14ac:dyDescent="0.2">
      <c r="A36" s="22"/>
      <c r="B36" s="4"/>
      <c r="C36" s="24"/>
      <c r="D36" s="23"/>
      <c r="E36" s="4"/>
      <c r="F36" s="4"/>
      <c r="G36" s="4"/>
      <c r="H36" s="4"/>
      <c r="I36" s="4"/>
      <c r="J36" s="4"/>
      <c r="K36" s="4"/>
      <c r="L36" s="4"/>
      <c r="M36" s="4"/>
      <c r="N36" s="4"/>
      <c r="O36" s="4"/>
      <c r="CX36" s="2"/>
      <c r="CY36" s="2"/>
      <c r="CZ36" s="2"/>
    </row>
    <row r="37" spans="1:104" s="1" customFormat="1" ht="18" x14ac:dyDescent="0.2">
      <c r="A37" s="22"/>
      <c r="B37" s="4"/>
      <c r="C37" s="20" t="s">
        <v>63</v>
      </c>
      <c r="D37" s="23">
        <f>SUM(D32:D33)</f>
        <v>308037.99</v>
      </c>
      <c r="E37" s="23">
        <f>SUM(E32:E33)</f>
        <v>297606.37999999995</v>
      </c>
      <c r="F37" s="23">
        <f>SUM(F5:F27)</f>
        <v>274013.77999999997</v>
      </c>
      <c r="G37" s="23">
        <f>SUM(G32:G33)</f>
        <v>193690.53</v>
      </c>
      <c r="H37" s="23">
        <f>SUM(H4:H28)</f>
        <v>200465.80000000002</v>
      </c>
      <c r="I37" s="23">
        <f>SUM(I4:I28)</f>
        <v>223309.95</v>
      </c>
      <c r="J37" s="23">
        <f>SUM(J32:J33)</f>
        <v>212801.71000000002</v>
      </c>
      <c r="K37" s="23">
        <f>SUM(K32:K33)</f>
        <v>0</v>
      </c>
      <c r="L37" s="23">
        <f>SUM(L5:L27)</f>
        <v>0</v>
      </c>
      <c r="M37" s="23">
        <f t="shared" ref="M37:O37" si="1">SUM(M4:M30)</f>
        <v>0</v>
      </c>
      <c r="N37" s="23">
        <f t="shared" si="1"/>
        <v>0</v>
      </c>
      <c r="O37" s="23">
        <f t="shared" si="1"/>
        <v>0</v>
      </c>
      <c r="CX37" s="2"/>
      <c r="CY37" s="2"/>
      <c r="CZ37" s="2"/>
    </row>
    <row r="38" spans="1:104" s="1" customFormat="1" ht="18" x14ac:dyDescent="0.2">
      <c r="A38" s="9"/>
      <c r="B38" s="4"/>
      <c r="C38" s="24"/>
      <c r="D38" s="4"/>
      <c r="E38" s="4"/>
      <c r="F38" s="4"/>
      <c r="G38" s="4"/>
      <c r="H38" s="4"/>
      <c r="I38" s="4"/>
      <c r="J38" s="4"/>
      <c r="K38" s="4"/>
      <c r="L38" s="4"/>
      <c r="M38" s="4"/>
      <c r="N38" s="4"/>
      <c r="O38" s="4"/>
      <c r="CX38" s="2"/>
      <c r="CY38" s="2"/>
      <c r="CZ38" s="2"/>
    </row>
    <row r="39" spans="1:104" s="1" customFormat="1" ht="18" x14ac:dyDescent="0.2">
      <c r="A39" s="25"/>
      <c r="B39" s="4"/>
      <c r="C39" s="5"/>
      <c r="D39" s="4"/>
      <c r="E39" s="4"/>
      <c r="F39" s="4"/>
      <c r="G39" s="4"/>
      <c r="H39" s="4"/>
      <c r="I39" s="4"/>
      <c r="J39" s="4"/>
      <c r="K39" s="4"/>
      <c r="L39" s="4"/>
      <c r="M39" s="4"/>
      <c r="N39" s="4"/>
      <c r="O39" s="4"/>
      <c r="CX39" s="2"/>
      <c r="CY39" s="2"/>
      <c r="CZ39" s="2"/>
    </row>
    <row r="40" spans="1:104" s="1" customFormat="1" ht="18" x14ac:dyDescent="0.2">
      <c r="A40" s="9"/>
      <c r="B40" s="4"/>
      <c r="C40" s="5"/>
      <c r="D40" s="4"/>
      <c r="E40" s="4"/>
      <c r="F40" s="4"/>
      <c r="G40" s="4"/>
      <c r="H40" s="4"/>
      <c r="I40" s="4"/>
      <c r="J40" s="4"/>
      <c r="K40" s="4"/>
      <c r="L40" s="4"/>
      <c r="M40" s="4"/>
      <c r="N40" s="4"/>
      <c r="O40" s="4"/>
      <c r="CX40" s="2"/>
      <c r="CY40" s="2"/>
      <c r="CZ40" s="2"/>
    </row>
    <row r="41" spans="1:104" ht="18" x14ac:dyDescent="0.2">
      <c r="A41" s="9"/>
      <c r="B41" s="4"/>
      <c r="C41" s="5"/>
      <c r="D41" s="4"/>
      <c r="E41" s="4"/>
      <c r="F41" s="4"/>
      <c r="G41" s="4"/>
      <c r="H41" s="4"/>
      <c r="I41" s="4"/>
      <c r="J41" s="4"/>
      <c r="K41" s="4"/>
      <c r="L41" s="4"/>
      <c r="M41" s="4"/>
      <c r="N41" s="4"/>
      <c r="O41" s="4"/>
    </row>
    <row r="42" spans="1:104" ht="18" x14ac:dyDescent="0.2">
      <c r="A42" s="9"/>
      <c r="B42" s="4"/>
      <c r="C42" s="5"/>
      <c r="D42" s="4"/>
      <c r="E42" s="4"/>
      <c r="F42" s="4"/>
      <c r="G42" s="4"/>
      <c r="H42" s="4"/>
      <c r="I42" s="4"/>
      <c r="J42" s="4"/>
      <c r="K42" s="4"/>
      <c r="L42" s="4"/>
      <c r="M42" s="4"/>
      <c r="N42" s="4"/>
      <c r="O42" s="4"/>
    </row>
    <row r="43" spans="1:104" ht="18" x14ac:dyDescent="0.2">
      <c r="A43" s="6"/>
      <c r="B43" s="9"/>
      <c r="C43" s="5"/>
      <c r="D43" s="8"/>
      <c r="E43" s="8"/>
      <c r="F43" s="8"/>
      <c r="G43" s="8"/>
      <c r="H43" s="8"/>
      <c r="I43" s="8"/>
      <c r="J43" s="8"/>
      <c r="K43" s="8"/>
      <c r="L43" s="8"/>
      <c r="M43" s="8"/>
      <c r="N43" s="8"/>
      <c r="O43" s="8"/>
      <c r="CX43" s="1"/>
      <c r="CY43" s="1"/>
    </row>
    <row r="44" spans="1:104" ht="18" x14ac:dyDescent="0.2">
      <c r="A44" s="9"/>
      <c r="B44" s="4"/>
      <c r="C44" s="5"/>
      <c r="D44" s="4"/>
      <c r="E44" s="4"/>
      <c r="F44" s="4"/>
      <c r="G44" s="4"/>
      <c r="H44" s="4"/>
      <c r="I44" s="4"/>
      <c r="J44" s="4"/>
      <c r="K44" s="4"/>
      <c r="L44" s="4"/>
      <c r="M44" s="4"/>
      <c r="N44" s="4"/>
      <c r="O44" s="4"/>
    </row>
    <row r="40668" spans="1:104" s="1" customFormat="1" x14ac:dyDescent="0.2">
      <c r="A40668" s="26">
        <f>SUM(A1:A40667)</f>
        <v>39894453435</v>
      </c>
      <c r="C40668" s="27"/>
      <c r="CX40668" s="2"/>
      <c r="CY40668" s="2"/>
      <c r="CZ40668" s="2"/>
    </row>
  </sheetData>
  <mergeCells count="1">
    <mergeCell ref="A1:B1"/>
  </mergeCells>
  <pageMargins left="1" right="0" top="1" bottom="1" header="0" footer="0"/>
  <pageSetup firstPageNumber="6" fitToHeight="2" orientation="landscape" r:id="rId1"/>
  <headerFooter alignWithMargins="0">
    <oddFooter>&amp;L&amp;8&amp;F  &amp;A&amp;R&amp;8&amp;D</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7184055b-e5ea-4162-8b19-ace5c644b73a">QD2UCF5UJE4V-758972649-10</_dlc_DocId>
    <_dlc_DocIdUrl xmlns="7184055b-e5ea-4162-8b19-ace5c644b73a">
      <Url>http://intranet2/_layouts/15/DocIdRedir.aspx?ID=QD2UCF5UJE4V-758972649-10</Url>
      <Description>QD2UCF5UJE4V-758972649-10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60D95B5687216478F560240F34149AF" ma:contentTypeVersion="2" ma:contentTypeDescription="Create a new document." ma:contentTypeScope="" ma:versionID="00d01ccce510c4a464cddbd0853dc02a">
  <xsd:schema xmlns:xsd="http://www.w3.org/2001/XMLSchema" xmlns:xs="http://www.w3.org/2001/XMLSchema" xmlns:p="http://schemas.microsoft.com/office/2006/metadata/properties" xmlns:ns2="7184055b-e5ea-4162-8b19-ace5c644b73a" targetNamespace="http://schemas.microsoft.com/office/2006/metadata/properties" ma:root="true" ma:fieldsID="4bb9b4c4217ab9b4ca0113c4a19a3ede" ns2:_="">
    <xsd:import namespace="7184055b-e5ea-4162-8b19-ace5c644b73a"/>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84055b-e5ea-4162-8b19-ace5c644b73a"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1ED298-D315-4592-931E-7B7516B7CFB4}">
  <ds:schemaRefs>
    <ds:schemaRef ds:uri="7184055b-e5ea-4162-8b19-ace5c644b73a"/>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9F09C00F-71CB-4F94-9C69-6FC41308D993}">
  <ds:schemaRefs>
    <ds:schemaRef ds:uri="http://schemas.microsoft.com/sharepoint/v3/contenttype/forms"/>
  </ds:schemaRefs>
</ds:datastoreItem>
</file>

<file path=customXml/itemProps3.xml><?xml version="1.0" encoding="utf-8"?>
<ds:datastoreItem xmlns:ds="http://schemas.openxmlformats.org/officeDocument/2006/customXml" ds:itemID="{3E1DA094-0E52-47A1-A340-E44E2F73276E}">
  <ds:schemaRefs>
    <ds:schemaRef ds:uri="http://schemas.microsoft.com/sharepoint/events"/>
  </ds:schemaRefs>
</ds:datastoreItem>
</file>

<file path=customXml/itemProps4.xml><?xml version="1.0" encoding="utf-8"?>
<ds:datastoreItem xmlns:ds="http://schemas.openxmlformats.org/officeDocument/2006/customXml" ds:itemID="{7EC74292-0B88-4242-AA4F-023A062842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84055b-e5ea-4162-8b19-ace5c644b7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Notes</vt:lpstr>
      <vt:lpstr>PW -WQCF FY23-24</vt:lpstr>
      <vt:lpstr>PW -WQCF FY24-25</vt:lpstr>
      <vt:lpstr>'PW -WQCF FY23-24'!Print_Area</vt:lpstr>
      <vt:lpstr>'PW -WQCF FY24-25'!Print_Area</vt:lpstr>
      <vt:lpstr>'PW -WQCF FY23-24'!Print_Titles</vt:lpstr>
      <vt:lpstr>'PW -WQCF FY24-25'!Print_Titles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 Erma</dc:creator>
  <cp:lastModifiedBy>Gina Romero</cp:lastModifiedBy>
  <dcterms:created xsi:type="dcterms:W3CDTF">2023-10-20T05:21:36Z</dcterms:created>
  <dcterms:modified xsi:type="dcterms:W3CDTF">2025-02-13T23:36:13Z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0x010100860D95B5687216478F560240F34149AF</vt:lpwstr>
  </property>
  <property fmtid="{D5CDD505-2E9C-101B-9397-08002B2CF9AE}" pid="3" name="_dlc_DocIdItemGuid">
    <vt:lpwstr>afe15df3-f1db-4581-8c51-31e9179edb46</vt:lpwstr>
  </property>
</Properties>
</file>